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Plan1" sheetId="4" r:id="rId1"/>
    <sheet name="Plan3" sheetId="6" r:id="rId2"/>
  </sheets>
  <calcPr calcId="125725"/>
</workbook>
</file>

<file path=xl/calcChain.xml><?xml version="1.0" encoding="utf-8"?>
<calcChain xmlns="http://schemas.openxmlformats.org/spreadsheetml/2006/main">
  <c r="H63" i="6"/>
  <c r="H62"/>
  <c r="H58" l="1"/>
  <c r="H57"/>
  <c r="H59"/>
  <c r="H60" s="1"/>
  <c r="G60"/>
  <c r="G55"/>
  <c r="G40"/>
  <c r="G38"/>
  <c r="G35"/>
  <c r="G33"/>
  <c r="G28"/>
  <c r="G19"/>
  <c r="H47"/>
  <c r="H46"/>
  <c r="H8"/>
  <c r="H9" s="1"/>
  <c r="H11" s="1"/>
  <c r="E7" i="4"/>
  <c r="E6"/>
  <c r="E5"/>
  <c r="E4"/>
  <c r="E3"/>
  <c r="E8" l="1"/>
  <c r="E9" s="1"/>
  <c r="G41" i="6"/>
  <c r="H39"/>
  <c r="H40" s="1"/>
  <c r="H37"/>
  <c r="H24"/>
  <c r="H29"/>
  <c r="H22"/>
  <c r="H26"/>
  <c r="H31"/>
  <c r="H32"/>
  <c r="H36"/>
  <c r="H34"/>
  <c r="H35" s="1"/>
  <c r="H25"/>
  <c r="H23"/>
  <c r="H27"/>
  <c r="H30"/>
  <c r="H18"/>
  <c r="H21"/>
  <c r="H20"/>
  <c r="H16"/>
  <c r="H17"/>
  <c r="H15"/>
  <c r="H14"/>
  <c r="H13"/>
  <c r="H12"/>
  <c r="H49"/>
  <c r="H38" l="1"/>
  <c r="H28"/>
  <c r="H33"/>
  <c r="H19"/>
  <c r="H41" l="1"/>
  <c r="H42" s="1"/>
  <c r="H50" s="1"/>
  <c r="H54" s="1"/>
  <c r="H52" l="1"/>
  <c r="H55" s="1"/>
  <c r="H53"/>
</calcChain>
</file>

<file path=xl/sharedStrings.xml><?xml version="1.0" encoding="utf-8"?>
<sst xmlns="http://schemas.openxmlformats.org/spreadsheetml/2006/main" count="84" uniqueCount="76">
  <si>
    <t xml:space="preserve"> PLANILHA DE CUSTOS E FORMAÇÃO DE PREÇOS COZINHEIRAS</t>
  </si>
  <si>
    <t>REMUNERAÇÃO</t>
  </si>
  <si>
    <t>%</t>
  </si>
  <si>
    <t>Valor R$</t>
  </si>
  <si>
    <t>Salário</t>
  </si>
  <si>
    <t>Adicional de Insalubridade</t>
  </si>
  <si>
    <t>Total da Remunuração</t>
  </si>
  <si>
    <t>INSS</t>
  </si>
  <si>
    <t>Salário Educação</t>
  </si>
  <si>
    <t>FGTS</t>
  </si>
  <si>
    <t>13° Salário</t>
  </si>
  <si>
    <t>Auxílio Doença</t>
  </si>
  <si>
    <t>Faltas Legais</t>
  </si>
  <si>
    <t>Acidente de Trabalho</t>
  </si>
  <si>
    <t>Aviso Prévio</t>
  </si>
  <si>
    <t>Aviso Prévio Indenizado</t>
  </si>
  <si>
    <t>Indenização Adicional</t>
  </si>
  <si>
    <t>Uniformes e EPIs</t>
  </si>
  <si>
    <t>Vale transporte</t>
  </si>
  <si>
    <t>Medicina do Trabalho</t>
  </si>
  <si>
    <t>TOTAL PARA 3 POSTOS</t>
  </si>
  <si>
    <t>ITEM</t>
  </si>
  <si>
    <t>QUANT. ANO</t>
  </si>
  <si>
    <t>DESCRIÇÃO</t>
  </si>
  <si>
    <t>Caixa de luvas com 100 unidades</t>
  </si>
  <si>
    <t>VALOR (R$)</t>
  </si>
  <si>
    <t>Caixa de máscara cirurgica com 50 unidade</t>
  </si>
  <si>
    <t>Calçado de segurança</t>
  </si>
  <si>
    <t>Calça, tecido uniforme</t>
  </si>
  <si>
    <t>Jaleco manga longa</t>
  </si>
  <si>
    <t>VALOR TOTAL (R$)</t>
  </si>
  <si>
    <t>VALOR ANO</t>
  </si>
  <si>
    <t>VALOR MÊS</t>
  </si>
  <si>
    <t>Contratação de 3 cozinheiras para a Secretaria Municipal de Educação de Ivorá, regime de 20 h semanais</t>
  </si>
  <si>
    <t>Auxílio lanche</t>
  </si>
  <si>
    <t>Com base no ano letivo que tem 10 meses</t>
  </si>
  <si>
    <t>TOTAL PARA 12 MESES</t>
  </si>
  <si>
    <t>Sesi ou Secs</t>
  </si>
  <si>
    <t>SENAI ou SENAC</t>
  </si>
  <si>
    <t>INCRA</t>
  </si>
  <si>
    <t>SEBRAE</t>
  </si>
  <si>
    <t>Plano de Benefício Social familiar</t>
  </si>
  <si>
    <t>ENCARGOS SOCIAIS INSIDENTES SOBRE A REMUNERAÇÃO</t>
  </si>
  <si>
    <t xml:space="preserve">Total </t>
  </si>
  <si>
    <t>Férias (incluindo 1/3 constitucional)</t>
  </si>
  <si>
    <t>Férias sobre Licença Maternidade</t>
  </si>
  <si>
    <t>Licença Paternidade</t>
  </si>
  <si>
    <t>Indenização (rescisão sem justa causa - multa de 40% do FGTS)</t>
  </si>
  <si>
    <t>Indenização (rescisão sem justa causa - contribuição de 10% do FGTS)</t>
  </si>
  <si>
    <t>Incidência dos encargos</t>
  </si>
  <si>
    <t>Incidência do FGTS exclusivamente sobre o aviso prévio indenizado</t>
  </si>
  <si>
    <t>Indicência do FGTS exclusivamente sobre o período médio de afastamento</t>
  </si>
  <si>
    <t>Indicencia de encargos sobre base de cálculo salário maternidade</t>
  </si>
  <si>
    <t>TOTAL DE ENCARGOS</t>
  </si>
  <si>
    <t>VALOR TOTAL (Remuneração + Encargos Sociais)</t>
  </si>
  <si>
    <t>INSUMOS</t>
  </si>
  <si>
    <t>Total de Insumos</t>
  </si>
  <si>
    <t>VALORA TOTAL (Remuneração + Encargos + Insumos)</t>
  </si>
  <si>
    <t>Bonificações e Outras Despesas</t>
  </si>
  <si>
    <t>LDI</t>
  </si>
  <si>
    <t>Despesas Administrativas/Operacionais</t>
  </si>
  <si>
    <t>Outras despesas (discriminar)</t>
  </si>
  <si>
    <t>Total Bonificações e Outras Despesas</t>
  </si>
  <si>
    <t>Tributação sobre o Faturamento</t>
  </si>
  <si>
    <t>ISSQN ou ISS</t>
  </si>
  <si>
    <t>COFINS</t>
  </si>
  <si>
    <t>PIS</t>
  </si>
  <si>
    <t>TOTAL PARA 1 POSTO</t>
  </si>
  <si>
    <t>Total Tributação sobre o faturamento</t>
  </si>
  <si>
    <r>
      <t xml:space="preserve">                   </t>
    </r>
    <r>
      <rPr>
        <b/>
        <sz val="14"/>
        <color theme="1"/>
        <rFont val="Calibri"/>
        <family val="2"/>
        <scheme val="minor"/>
      </rPr>
      <t xml:space="preserve"> ESTIMATIVA DE  UNIFORMES E EPIS</t>
    </r>
  </si>
  <si>
    <t>2021/2021 e NÚMERO DE REGISTRO NO MTE: RS000164/2021</t>
  </si>
  <si>
    <t>Dados como valor de salário, auxílio lanche, etc, baseados em CONVENÇÃO COLETIVA DE TRABALHO</t>
  </si>
  <si>
    <t>Riscos Ambientais do Trabalho - RAT x FAP</t>
  </si>
  <si>
    <t>RAT 3% x FAT 2% (maior valor possível)</t>
  </si>
  <si>
    <t>preços com o valor de seu RAT e FAP</t>
  </si>
  <si>
    <t xml:space="preserve">A licitante deve preencher o item da planilha de composição de custos e formação de </t>
  </si>
</sst>
</file>

<file path=xl/styles.xml><?xml version="1.0" encoding="utf-8"?>
<styleSheet xmlns="http://schemas.openxmlformats.org/spreadsheetml/2006/main">
  <numFmts count="1">
    <numFmt numFmtId="164" formatCode="&quot;R$&quot;\ #,##0.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5" xfId="0" applyBorder="1"/>
    <xf numFmtId="0" fontId="0" fillId="0" borderId="9" xfId="0" applyBorder="1"/>
    <xf numFmtId="10" fontId="0" fillId="0" borderId="5" xfId="0" applyNumberFormat="1" applyBorder="1"/>
    <xf numFmtId="0" fontId="1" fillId="0" borderId="14" xfId="0" applyFont="1" applyBorder="1"/>
    <xf numFmtId="0" fontId="1" fillId="0" borderId="15" xfId="0" applyFont="1" applyBorder="1"/>
    <xf numFmtId="164" fontId="1" fillId="0" borderId="16" xfId="0" applyNumberFormat="1" applyFont="1" applyBorder="1"/>
    <xf numFmtId="0" fontId="0" fillId="0" borderId="1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  <xf numFmtId="0" fontId="3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164" fontId="3" fillId="2" borderId="8" xfId="0" applyNumberFormat="1" applyFont="1" applyFill="1" applyBorder="1"/>
    <xf numFmtId="0" fontId="0" fillId="2" borderId="7" xfId="0" applyFill="1" applyBorder="1"/>
    <xf numFmtId="0" fontId="0" fillId="2" borderId="11" xfId="0" applyFill="1" applyBorder="1"/>
    <xf numFmtId="164" fontId="3" fillId="2" borderId="10" xfId="0" applyNumberFormat="1" applyFont="1" applyFill="1" applyBorder="1"/>
    <xf numFmtId="0" fontId="0" fillId="2" borderId="9" xfId="0" applyFill="1" applyBorder="1"/>
    <xf numFmtId="164" fontId="1" fillId="2" borderId="10" xfId="0" applyNumberFormat="1" applyFont="1" applyFill="1" applyBorder="1"/>
    <xf numFmtId="0" fontId="0" fillId="0" borderId="0" xfId="0" applyAlignment="1">
      <alignment wrapText="1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0" fillId="0" borderId="28" xfId="0" applyBorder="1"/>
    <xf numFmtId="2" fontId="0" fillId="0" borderId="21" xfId="0" applyNumberFormat="1" applyBorder="1"/>
    <xf numFmtId="0" fontId="3" fillId="2" borderId="28" xfId="0" applyFont="1" applyFill="1" applyBorder="1"/>
    <xf numFmtId="164" fontId="3" fillId="2" borderId="21" xfId="0" applyNumberFormat="1" applyFont="1" applyFill="1" applyBorder="1"/>
    <xf numFmtId="0" fontId="3" fillId="0" borderId="28" xfId="0" applyFont="1" applyFill="1" applyBorder="1"/>
    <xf numFmtId="0" fontId="3" fillId="0" borderId="21" xfId="0" applyFont="1" applyBorder="1" applyAlignment="1">
      <alignment horizontal="center"/>
    </xf>
    <xf numFmtId="0" fontId="0" fillId="0" borderId="28" xfId="0" applyFill="1" applyBorder="1"/>
    <xf numFmtId="2" fontId="0" fillId="0" borderId="21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0" fontId="0" fillId="0" borderId="21" xfId="0" applyFont="1" applyBorder="1"/>
    <xf numFmtId="0" fontId="0" fillId="0" borderId="28" xfId="0" applyFont="1" applyFill="1" applyBorder="1"/>
    <xf numFmtId="0" fontId="0" fillId="0" borderId="26" xfId="0" applyFont="1" applyFill="1" applyBorder="1"/>
    <xf numFmtId="0" fontId="0" fillId="0" borderId="27" xfId="0" applyBorder="1"/>
    <xf numFmtId="0" fontId="3" fillId="2" borderId="30" xfId="0" applyFont="1" applyFill="1" applyBorder="1"/>
    <xf numFmtId="164" fontId="3" fillId="2" borderId="32" xfId="0" applyNumberFormat="1" applyFont="1" applyFill="1" applyBorder="1"/>
    <xf numFmtId="0" fontId="0" fillId="0" borderId="26" xfId="0" applyFill="1" applyBorder="1"/>
    <xf numFmtId="164" fontId="0" fillId="0" borderId="27" xfId="0" applyNumberFormat="1" applyBorder="1"/>
    <xf numFmtId="10" fontId="3" fillId="2" borderId="1" xfId="0" applyNumberFormat="1" applyFont="1" applyFill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2" fontId="0" fillId="0" borderId="33" xfId="0" applyNumberFormat="1" applyBorder="1" applyAlignment="1">
      <alignment horizontal="right"/>
    </xf>
    <xf numFmtId="0" fontId="0" fillId="3" borderId="26" xfId="0" applyFont="1" applyFill="1" applyBorder="1"/>
    <xf numFmtId="0" fontId="1" fillId="3" borderId="4" xfId="0" applyFont="1" applyFill="1" applyBorder="1"/>
    <xf numFmtId="0" fontId="0" fillId="3" borderId="4" xfId="0" applyFont="1" applyFill="1" applyBorder="1"/>
    <xf numFmtId="10" fontId="0" fillId="3" borderId="5" xfId="0" applyNumberFormat="1" applyFont="1" applyFill="1" applyBorder="1" applyAlignment="1">
      <alignment horizontal="center"/>
    </xf>
    <xf numFmtId="164" fontId="0" fillId="3" borderId="27" xfId="0" applyNumberFormat="1" applyFont="1" applyFill="1" applyBorder="1"/>
    <xf numFmtId="0" fontId="3" fillId="2" borderId="25" xfId="0" applyFont="1" applyFill="1" applyBorder="1"/>
    <xf numFmtId="0" fontId="3" fillId="2" borderId="0" xfId="0" applyFont="1" applyFill="1" applyBorder="1"/>
    <xf numFmtId="10" fontId="3" fillId="2" borderId="34" xfId="0" applyNumberFormat="1" applyFont="1" applyFill="1" applyBorder="1" applyAlignment="1">
      <alignment horizontal="center"/>
    </xf>
    <xf numFmtId="164" fontId="3" fillId="2" borderId="35" xfId="0" applyNumberFormat="1" applyFont="1" applyFill="1" applyBorder="1"/>
    <xf numFmtId="0" fontId="0" fillId="0" borderId="25" xfId="0" applyFill="1" applyBorder="1"/>
    <xf numFmtId="0" fontId="1" fillId="2" borderId="15" xfId="0" applyFont="1" applyFill="1" applyBorder="1"/>
    <xf numFmtId="10" fontId="0" fillId="0" borderId="1" xfId="0" applyNumberFormat="1" applyBorder="1"/>
    <xf numFmtId="164" fontId="3" fillId="2" borderId="37" xfId="0" applyNumberFormat="1" applyFont="1" applyFill="1" applyBorder="1"/>
    <xf numFmtId="10" fontId="0" fillId="2" borderId="38" xfId="0" applyNumberFormat="1" applyFill="1" applyBorder="1"/>
    <xf numFmtId="0" fontId="0" fillId="2" borderId="2" xfId="0" applyFill="1" applyBorder="1"/>
    <xf numFmtId="0" fontId="0" fillId="2" borderId="38" xfId="0" applyFill="1" applyBorder="1"/>
    <xf numFmtId="10" fontId="1" fillId="2" borderId="15" xfId="0" applyNumberFormat="1" applyFont="1" applyFill="1" applyBorder="1"/>
    <xf numFmtId="0" fontId="3" fillId="2" borderId="14" xfId="0" applyFont="1" applyFill="1" applyBorder="1"/>
    <xf numFmtId="0" fontId="1" fillId="2" borderId="2" xfId="0" applyFont="1" applyFill="1" applyBorder="1"/>
    <xf numFmtId="10" fontId="1" fillId="2" borderId="1" xfId="0" applyNumberFormat="1" applyFont="1" applyFill="1" applyBorder="1"/>
    <xf numFmtId="0" fontId="3" fillId="3" borderId="30" xfId="0" applyFont="1" applyFill="1" applyBorder="1"/>
    <xf numFmtId="0" fontId="0" fillId="3" borderId="9" xfId="0" applyFill="1" applyBorder="1"/>
    <xf numFmtId="0" fontId="0" fillId="3" borderId="31" xfId="0" applyFill="1" applyBorder="1"/>
    <xf numFmtId="0" fontId="3" fillId="3" borderId="25" xfId="0" applyFont="1" applyFill="1" applyBorder="1"/>
    <xf numFmtId="0" fontId="0" fillId="3" borderId="0" xfId="0" applyFill="1" applyBorder="1"/>
    <xf numFmtId="164" fontId="3" fillId="3" borderId="36" xfId="0" applyNumberFormat="1" applyFont="1" applyFill="1" applyBorder="1"/>
    <xf numFmtId="0" fontId="0" fillId="3" borderId="2" xfId="0" applyFill="1" applyBorder="1"/>
    <xf numFmtId="0" fontId="0" fillId="3" borderId="38" xfId="0" applyFill="1" applyBorder="1"/>
    <xf numFmtId="164" fontId="0" fillId="0" borderId="21" xfId="0" applyNumberFormat="1" applyBorder="1"/>
    <xf numFmtId="0" fontId="3" fillId="3" borderId="28" xfId="0" applyFont="1" applyFill="1" applyBorder="1"/>
    <xf numFmtId="0" fontId="0" fillId="0" borderId="30" xfId="0" applyFill="1" applyBorder="1"/>
    <xf numFmtId="0" fontId="0" fillId="0" borderId="39" xfId="0" applyFill="1" applyBorder="1"/>
    <xf numFmtId="0" fontId="0" fillId="0" borderId="38" xfId="0" applyBorder="1"/>
    <xf numFmtId="0" fontId="0" fillId="0" borderId="41" xfId="0" applyBorder="1"/>
    <xf numFmtId="0" fontId="0" fillId="0" borderId="42" xfId="0" applyBorder="1"/>
    <xf numFmtId="0" fontId="0" fillId="0" borderId="34" xfId="0" applyFill="1" applyBorder="1"/>
    <xf numFmtId="0" fontId="0" fillId="0" borderId="43" xfId="0" applyBorder="1"/>
    <xf numFmtId="0" fontId="6" fillId="0" borderId="34" xfId="0" applyFont="1" applyBorder="1"/>
    <xf numFmtId="0" fontId="0" fillId="0" borderId="40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41" xfId="0" applyBorder="1" applyAlignment="1"/>
    <xf numFmtId="0" fontId="0" fillId="0" borderId="9" xfId="0" applyBorder="1" applyAlignment="1"/>
    <xf numFmtId="0" fontId="0" fillId="0" borderId="42" xfId="0" applyBorder="1" applyAlignme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sqref="A1:E1"/>
    </sheetView>
  </sheetViews>
  <sheetFormatPr defaultRowHeight="15"/>
  <cols>
    <col min="2" max="2" width="30.28515625" bestFit="1" customWidth="1"/>
    <col min="3" max="3" width="12.7109375" bestFit="1" customWidth="1"/>
    <col min="4" max="4" width="11" bestFit="1" customWidth="1"/>
    <col min="5" max="5" width="17.28515625" bestFit="1" customWidth="1"/>
  </cols>
  <sheetData>
    <row r="1" spans="1:5" ht="18.75">
      <c r="A1" s="123" t="s">
        <v>69</v>
      </c>
      <c r="B1" s="124"/>
      <c r="C1" s="124"/>
      <c r="D1" s="124"/>
      <c r="E1" s="125"/>
    </row>
    <row r="2" spans="1:5">
      <c r="A2" s="29" t="s">
        <v>21</v>
      </c>
      <c r="B2" s="7" t="s">
        <v>23</v>
      </c>
      <c r="C2" s="7" t="s">
        <v>22</v>
      </c>
      <c r="D2" s="7" t="s">
        <v>25</v>
      </c>
      <c r="E2" s="30" t="s">
        <v>30</v>
      </c>
    </row>
    <row r="3" spans="1:5">
      <c r="A3" s="24">
        <v>1</v>
      </c>
      <c r="B3" s="3" t="s">
        <v>24</v>
      </c>
      <c r="C3" s="3">
        <v>5</v>
      </c>
      <c r="D3" s="3">
        <v>110.9</v>
      </c>
      <c r="E3" s="25">
        <f>(C3*D3)</f>
        <v>554.5</v>
      </c>
    </row>
    <row r="4" spans="1:5" ht="30">
      <c r="A4" s="24">
        <v>2</v>
      </c>
      <c r="B4" s="23" t="s">
        <v>26</v>
      </c>
      <c r="C4" s="3">
        <v>10</v>
      </c>
      <c r="D4" s="3">
        <v>31</v>
      </c>
      <c r="E4" s="25">
        <f>(C4*D4)</f>
        <v>310</v>
      </c>
    </row>
    <row r="5" spans="1:5">
      <c r="A5" s="24">
        <v>3</v>
      </c>
      <c r="B5" s="3" t="s">
        <v>27</v>
      </c>
      <c r="C5" s="3">
        <v>2</v>
      </c>
      <c r="D5" s="3">
        <v>98.4</v>
      </c>
      <c r="E5" s="25">
        <f>(C5*D5)</f>
        <v>196.8</v>
      </c>
    </row>
    <row r="6" spans="1:5">
      <c r="A6" s="24">
        <v>4</v>
      </c>
      <c r="B6" s="3" t="s">
        <v>28</v>
      </c>
      <c r="C6" s="3">
        <v>2</v>
      </c>
      <c r="D6" s="3">
        <v>58.5</v>
      </c>
      <c r="E6" s="25">
        <f>(C6*D6)</f>
        <v>117</v>
      </c>
    </row>
    <row r="7" spans="1:5" ht="15.75" thickBot="1">
      <c r="A7" s="26">
        <v>5</v>
      </c>
      <c r="B7" s="27" t="s">
        <v>29</v>
      </c>
      <c r="C7" s="27">
        <v>2</v>
      </c>
      <c r="D7" s="27">
        <v>53.4</v>
      </c>
      <c r="E7" s="28">
        <f>(C7*D7)</f>
        <v>106.8</v>
      </c>
    </row>
    <row r="8" spans="1:5" ht="15.75" thickBot="1">
      <c r="B8" s="20" t="s">
        <v>31</v>
      </c>
      <c r="C8" s="21"/>
      <c r="D8" s="21"/>
      <c r="E8" s="22">
        <f>SUM(E3:E7)</f>
        <v>1285.0999999999999</v>
      </c>
    </row>
    <row r="9" spans="1:5" ht="15.75" thickBot="1">
      <c r="B9" s="31" t="s">
        <v>32</v>
      </c>
      <c r="C9" s="32"/>
      <c r="D9" s="32"/>
      <c r="E9" s="33">
        <f>(E8/10)</f>
        <v>128.51</v>
      </c>
    </row>
    <row r="11" spans="1:5" ht="30">
      <c r="B11" s="46" t="s">
        <v>35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3"/>
  <sheetViews>
    <sheetView topLeftCell="A58" workbookViewId="0">
      <selection activeCell="E75" sqref="E75"/>
    </sheetView>
  </sheetViews>
  <sheetFormatPr defaultRowHeight="15"/>
  <cols>
    <col min="1" max="1" width="26" customWidth="1"/>
    <col min="7" max="7" width="9.42578125" bestFit="1" customWidth="1"/>
    <col min="8" max="8" width="12" bestFit="1" customWidth="1"/>
    <col min="9" max="9" width="0.5703125" customWidth="1"/>
    <col min="10" max="10" width="9.140625" hidden="1" customWidth="1"/>
  </cols>
  <sheetData>
    <row r="1" spans="1:10" ht="21.75" thickBot="1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9"/>
    </row>
    <row r="2" spans="1:10" ht="15.75" thickBot="1"/>
    <row r="3" spans="1:10" ht="15.75" thickBot="1">
      <c r="A3" s="120" t="s">
        <v>33</v>
      </c>
      <c r="B3" s="121"/>
      <c r="C3" s="121"/>
      <c r="D3" s="121"/>
      <c r="E3" s="121"/>
      <c r="F3" s="121"/>
      <c r="G3" s="121"/>
      <c r="H3" s="121"/>
      <c r="I3" s="121"/>
      <c r="J3" s="122"/>
    </row>
    <row r="4" spans="1:10" ht="15.75" thickBot="1"/>
    <row r="5" spans="1:10" ht="15.75">
      <c r="A5" s="47"/>
      <c r="B5" s="48"/>
      <c r="C5" s="49"/>
      <c r="D5" s="49"/>
      <c r="E5" s="49"/>
      <c r="F5" s="49"/>
      <c r="G5" s="49"/>
      <c r="H5" s="50"/>
      <c r="I5" s="10"/>
      <c r="J5" s="4"/>
    </row>
    <row r="6" spans="1:10" ht="15.75">
      <c r="A6" s="51" t="s">
        <v>1</v>
      </c>
      <c r="B6" s="9"/>
      <c r="C6" s="10"/>
      <c r="D6" s="10"/>
      <c r="E6" s="10"/>
      <c r="F6" s="10"/>
      <c r="G6" s="11" t="s">
        <v>2</v>
      </c>
      <c r="H6" s="52" t="s">
        <v>3</v>
      </c>
      <c r="I6" s="12"/>
      <c r="J6" s="5"/>
    </row>
    <row r="7" spans="1:10">
      <c r="A7" s="53" t="s">
        <v>4</v>
      </c>
      <c r="B7" s="1"/>
      <c r="C7" s="1"/>
      <c r="D7" s="1"/>
      <c r="E7" s="1"/>
      <c r="F7" s="1"/>
      <c r="G7" s="2"/>
      <c r="H7" s="54">
        <v>622.04999999999995</v>
      </c>
      <c r="I7" s="5"/>
      <c r="J7" s="5"/>
    </row>
    <row r="8" spans="1:10">
      <c r="A8" s="53" t="s">
        <v>5</v>
      </c>
      <c r="B8" s="1"/>
      <c r="C8" s="1"/>
      <c r="D8" s="1"/>
      <c r="E8" s="1"/>
      <c r="F8" s="1"/>
      <c r="G8" s="13">
        <v>0.2</v>
      </c>
      <c r="H8" s="54">
        <f>(H7*G8)</f>
        <v>124.41</v>
      </c>
      <c r="I8" s="5"/>
    </row>
    <row r="9" spans="1:10" ht="15.75">
      <c r="A9" s="55" t="s">
        <v>6</v>
      </c>
      <c r="B9" s="34"/>
      <c r="C9" s="34"/>
      <c r="D9" s="34"/>
      <c r="E9" s="34"/>
      <c r="F9" s="34"/>
      <c r="G9" s="35"/>
      <c r="H9" s="56">
        <f>(H7+H8)</f>
        <v>746.45999999999992</v>
      </c>
      <c r="I9" s="5"/>
    </row>
    <row r="10" spans="1:10" ht="15.75">
      <c r="A10" s="57" t="s">
        <v>42</v>
      </c>
      <c r="B10" s="6"/>
      <c r="C10" s="6"/>
      <c r="D10" s="6"/>
      <c r="E10" s="6"/>
      <c r="F10" s="6"/>
      <c r="G10" s="8" t="s">
        <v>2</v>
      </c>
      <c r="H10" s="58" t="s">
        <v>3</v>
      </c>
      <c r="I10" s="5"/>
    </row>
    <row r="11" spans="1:10">
      <c r="A11" s="59" t="s">
        <v>7</v>
      </c>
      <c r="B11" s="1"/>
      <c r="C11" s="1"/>
      <c r="D11" s="1"/>
      <c r="E11" s="1"/>
      <c r="F11" s="1"/>
      <c r="G11" s="14">
        <v>0.2</v>
      </c>
      <c r="H11" s="54">
        <f>(G11*H9)</f>
        <v>149.292</v>
      </c>
      <c r="I11" s="5"/>
    </row>
    <row r="12" spans="1:10">
      <c r="A12" s="59" t="s">
        <v>9</v>
      </c>
      <c r="B12" s="1"/>
      <c r="C12" s="1"/>
      <c r="D12" s="1"/>
      <c r="E12" s="1"/>
      <c r="F12" s="1"/>
      <c r="G12" s="14">
        <v>0.08</v>
      </c>
      <c r="H12" s="54">
        <f>(G12*H9)</f>
        <v>59.716799999999992</v>
      </c>
      <c r="I12" s="5"/>
    </row>
    <row r="13" spans="1:10">
      <c r="A13" s="59" t="s">
        <v>37</v>
      </c>
      <c r="B13" s="1"/>
      <c r="C13" s="1"/>
      <c r="D13" s="1"/>
      <c r="E13" s="1"/>
      <c r="F13" s="1"/>
      <c r="G13" s="14">
        <v>1.4999999999999999E-2</v>
      </c>
      <c r="H13" s="60">
        <f>(G13*H9)</f>
        <v>11.196899999999998</v>
      </c>
    </row>
    <row r="14" spans="1:10">
      <c r="A14" s="59" t="s">
        <v>38</v>
      </c>
      <c r="B14" s="1"/>
      <c r="C14" s="1"/>
      <c r="D14" s="1"/>
      <c r="E14" s="1"/>
      <c r="F14" s="1"/>
      <c r="G14" s="14">
        <v>0.01</v>
      </c>
      <c r="H14" s="60">
        <f>(G14*H9)</f>
        <v>7.464599999999999</v>
      </c>
    </row>
    <row r="15" spans="1:10">
      <c r="A15" s="59" t="s">
        <v>39</v>
      </c>
      <c r="B15" s="1"/>
      <c r="C15" s="1"/>
      <c r="D15" s="1"/>
      <c r="E15" s="1"/>
      <c r="F15" s="1"/>
      <c r="G15" s="14">
        <v>2E-3</v>
      </c>
      <c r="H15" s="60">
        <f>(G15*H9)</f>
        <v>1.4929199999999998</v>
      </c>
    </row>
    <row r="16" spans="1:10">
      <c r="A16" s="59" t="s">
        <v>40</v>
      </c>
      <c r="B16" s="1"/>
      <c r="C16" s="1"/>
      <c r="D16" s="1"/>
      <c r="E16" s="1"/>
      <c r="F16" s="1"/>
      <c r="G16" s="14">
        <v>6.0000000000000001E-3</v>
      </c>
      <c r="H16" s="60">
        <f>(G16*H9)</f>
        <v>4.4787599999999994</v>
      </c>
    </row>
    <row r="17" spans="1:9">
      <c r="A17" s="59" t="s">
        <v>8</v>
      </c>
      <c r="B17" s="1"/>
      <c r="C17" s="1"/>
      <c r="D17" s="1"/>
      <c r="E17" s="1"/>
      <c r="F17" s="1"/>
      <c r="G17" s="14">
        <v>2.5000000000000001E-2</v>
      </c>
      <c r="H17" s="60">
        <f>(G17*H9)</f>
        <v>18.6615</v>
      </c>
    </row>
    <row r="18" spans="1:9">
      <c r="A18" s="59" t="s">
        <v>72</v>
      </c>
      <c r="B18" s="1"/>
      <c r="C18" s="1"/>
      <c r="D18" s="1"/>
      <c r="E18" s="1"/>
      <c r="F18" s="1"/>
      <c r="G18" s="14">
        <v>0.06</v>
      </c>
      <c r="H18" s="54">
        <f>(G18*H9)</f>
        <v>44.787599999999991</v>
      </c>
      <c r="I18" s="5"/>
    </row>
    <row r="19" spans="1:9" ht="15.75">
      <c r="A19" s="55" t="s">
        <v>43</v>
      </c>
      <c r="B19" s="34"/>
      <c r="C19" s="34"/>
      <c r="D19" s="34"/>
      <c r="E19" s="34"/>
      <c r="F19" s="34"/>
      <c r="G19" s="70">
        <f>(G11+G12+G13+G14+G15+G16+G17+G18)</f>
        <v>0.39800000000000008</v>
      </c>
      <c r="H19" s="56">
        <f>(H11+H12+H13+H14+H15+H16+H17+H18)</f>
        <v>297.09107999999998</v>
      </c>
    </row>
    <row r="20" spans="1:9">
      <c r="A20" s="59" t="s">
        <v>10</v>
      </c>
      <c r="B20" s="1"/>
      <c r="C20" s="1"/>
      <c r="D20" s="1"/>
      <c r="E20" s="1"/>
      <c r="F20" s="1"/>
      <c r="G20" s="14">
        <v>8.3299999999999999E-2</v>
      </c>
      <c r="H20" s="54">
        <f>(G20*H9)</f>
        <v>62.180117999999993</v>
      </c>
      <c r="I20" s="5"/>
    </row>
    <row r="21" spans="1:9">
      <c r="A21" s="59" t="s">
        <v>44</v>
      </c>
      <c r="B21" s="1"/>
      <c r="C21" s="1"/>
      <c r="D21" s="1"/>
      <c r="E21" s="1"/>
      <c r="F21" s="1"/>
      <c r="G21" s="14">
        <v>0.1111</v>
      </c>
      <c r="H21" s="54">
        <f>(G21*H9)</f>
        <v>82.931705999999991</v>
      </c>
      <c r="I21" s="5"/>
    </row>
    <row r="22" spans="1:9">
      <c r="A22" s="59" t="s">
        <v>14</v>
      </c>
      <c r="B22" s="1"/>
      <c r="C22" s="1"/>
      <c r="D22" s="1"/>
      <c r="E22" s="1"/>
      <c r="F22" s="1"/>
      <c r="G22" s="14">
        <v>1.9400000000000001E-2</v>
      </c>
      <c r="H22" s="60">
        <f>(G22*H9)</f>
        <v>14.481323999999999</v>
      </c>
    </row>
    <row r="23" spans="1:9">
      <c r="A23" s="59" t="s">
        <v>11</v>
      </c>
      <c r="B23" s="1"/>
      <c r="C23" s="1"/>
      <c r="D23" s="1"/>
      <c r="E23" s="1"/>
      <c r="F23" s="1"/>
      <c r="G23" s="14">
        <v>1.38E-2</v>
      </c>
      <c r="H23" s="54">
        <f>(G23*H9)</f>
        <v>10.301148</v>
      </c>
      <c r="I23" s="5"/>
    </row>
    <row r="24" spans="1:9">
      <c r="A24" s="59" t="s">
        <v>12</v>
      </c>
      <c r="B24" s="1"/>
      <c r="C24" s="1"/>
      <c r="D24" s="1"/>
      <c r="E24" s="1"/>
      <c r="F24" s="1"/>
      <c r="G24" s="14">
        <v>2.7000000000000001E-3</v>
      </c>
      <c r="H24" s="60">
        <f>(G24*H9)</f>
        <v>2.0154419999999997</v>
      </c>
    </row>
    <row r="25" spans="1:9">
      <c r="A25" s="59" t="s">
        <v>13</v>
      </c>
      <c r="B25" s="1"/>
      <c r="C25" s="1"/>
      <c r="D25" s="1"/>
      <c r="E25" s="1"/>
      <c r="F25" s="1"/>
      <c r="G25" s="14">
        <v>3.3E-3</v>
      </c>
      <c r="H25" s="60">
        <f>(G25*H9)</f>
        <v>2.4633179999999997</v>
      </c>
    </row>
    <row r="26" spans="1:9">
      <c r="A26" s="59" t="s">
        <v>45</v>
      </c>
      <c r="B26" s="1"/>
      <c r="C26" s="1"/>
      <c r="D26" s="1"/>
      <c r="E26" s="1"/>
      <c r="F26" s="1"/>
      <c r="G26" s="14">
        <v>6.9999999999999999E-4</v>
      </c>
      <c r="H26" s="60">
        <f>(G26*H9)</f>
        <v>0.52252199999999993</v>
      </c>
    </row>
    <row r="27" spans="1:9">
      <c r="A27" s="59" t="s">
        <v>46</v>
      </c>
      <c r="B27" s="1"/>
      <c r="C27" s="1"/>
      <c r="D27" s="1"/>
      <c r="E27" s="1"/>
      <c r="F27" s="1"/>
      <c r="G27" s="14">
        <v>2.0000000000000001E-4</v>
      </c>
      <c r="H27" s="60">
        <f>(G27*H9)</f>
        <v>0.14929199999999998</v>
      </c>
    </row>
    <row r="28" spans="1:9" ht="15.75">
      <c r="A28" s="55" t="s">
        <v>43</v>
      </c>
      <c r="B28" s="34"/>
      <c r="C28" s="34"/>
      <c r="D28" s="34"/>
      <c r="E28" s="34"/>
      <c r="F28" s="34"/>
      <c r="G28" s="70">
        <f>(G20+G21+G22+G23+G24+G25+G26+G27)</f>
        <v>0.23450000000000004</v>
      </c>
      <c r="H28" s="56">
        <f>(H20+H21+H22+H23+H24+H25+H26+H27)</f>
        <v>175.04487</v>
      </c>
    </row>
    <row r="29" spans="1:9">
      <c r="A29" s="59" t="s">
        <v>15</v>
      </c>
      <c r="B29" s="1"/>
      <c r="C29" s="1"/>
      <c r="D29" s="1"/>
      <c r="E29" s="1"/>
      <c r="F29" s="1"/>
      <c r="G29" s="14">
        <v>4.1000000000000003E-3</v>
      </c>
      <c r="H29" s="60">
        <f>(G29*H9)</f>
        <v>3.060486</v>
      </c>
    </row>
    <row r="30" spans="1:9">
      <c r="A30" s="59" t="s">
        <v>16</v>
      </c>
      <c r="B30" s="1"/>
      <c r="C30" s="1"/>
      <c r="D30" s="1"/>
      <c r="E30" s="1"/>
      <c r="F30" s="1"/>
      <c r="G30" s="14">
        <v>1.6000000000000001E-3</v>
      </c>
      <c r="H30" s="60">
        <f>(G30*H9)</f>
        <v>1.1943359999999998</v>
      </c>
    </row>
    <row r="31" spans="1:9">
      <c r="A31" s="59" t="s">
        <v>47</v>
      </c>
      <c r="B31" s="1"/>
      <c r="C31" s="1"/>
      <c r="D31" s="1"/>
      <c r="E31" s="1"/>
      <c r="F31" s="1"/>
      <c r="G31" s="14">
        <v>3.2000000000000001E-2</v>
      </c>
      <c r="H31" s="60">
        <f>(G31*H9)</f>
        <v>23.886719999999997</v>
      </c>
    </row>
    <row r="32" spans="1:9">
      <c r="A32" s="59" t="s">
        <v>48</v>
      </c>
      <c r="B32" s="1"/>
      <c r="C32" s="1"/>
      <c r="D32" s="1"/>
      <c r="E32" s="1"/>
      <c r="F32" s="1"/>
      <c r="G32" s="14">
        <v>8.0000000000000002E-3</v>
      </c>
      <c r="H32" s="61">
        <f>(G32*H9)</f>
        <v>5.9716799999999992</v>
      </c>
    </row>
    <row r="33" spans="1:8" ht="15.75">
      <c r="A33" s="55" t="s">
        <v>43</v>
      </c>
      <c r="B33" s="34"/>
      <c r="C33" s="34"/>
      <c r="D33" s="34"/>
      <c r="E33" s="34"/>
      <c r="F33" s="34"/>
      <c r="G33" s="70">
        <f>(G29+G30+G31+G32)</f>
        <v>4.5699999999999998E-2</v>
      </c>
      <c r="H33" s="56">
        <f>(H29+H30+H31+H32)</f>
        <v>34.113221999999993</v>
      </c>
    </row>
    <row r="34" spans="1:8">
      <c r="A34" s="59" t="s">
        <v>49</v>
      </c>
      <c r="B34" s="1"/>
      <c r="C34" s="1"/>
      <c r="D34" s="1"/>
      <c r="E34" s="1"/>
      <c r="F34" s="1"/>
      <c r="G34" s="14">
        <v>9.3460000000000001E-2</v>
      </c>
      <c r="H34" s="61">
        <f>(G34*H9)</f>
        <v>69.764151599999991</v>
      </c>
    </row>
    <row r="35" spans="1:8" ht="15.75">
      <c r="A35" s="55" t="s">
        <v>43</v>
      </c>
      <c r="B35" s="34"/>
      <c r="C35" s="34"/>
      <c r="D35" s="34"/>
      <c r="E35" s="34"/>
      <c r="F35" s="34"/>
      <c r="G35" s="70">
        <f>(G34)</f>
        <v>9.3460000000000001E-2</v>
      </c>
      <c r="H35" s="56">
        <f>(H34)</f>
        <v>69.764151599999991</v>
      </c>
    </row>
    <row r="36" spans="1:8">
      <c r="A36" s="59" t="s">
        <v>50</v>
      </c>
      <c r="B36" s="1"/>
      <c r="C36" s="1"/>
      <c r="D36" s="1"/>
      <c r="E36" s="1"/>
      <c r="F36" s="1"/>
      <c r="G36" s="14">
        <v>3.3E-4</v>
      </c>
      <c r="H36" s="61">
        <f>(G36*H9)</f>
        <v>0.24633179999999996</v>
      </c>
    </row>
    <row r="37" spans="1:8">
      <c r="A37" s="68" t="s">
        <v>51</v>
      </c>
      <c r="B37" s="10"/>
      <c r="C37" s="10"/>
      <c r="D37" s="10"/>
      <c r="E37" s="10"/>
      <c r="F37" s="10"/>
      <c r="G37" s="71">
        <v>2.5999999999999998E-4</v>
      </c>
      <c r="H37" s="72">
        <f>(G37*H9)</f>
        <v>0.19407959999999996</v>
      </c>
    </row>
    <row r="38" spans="1:8" ht="15.75">
      <c r="A38" s="55" t="s">
        <v>43</v>
      </c>
      <c r="B38" s="34"/>
      <c r="C38" s="34"/>
      <c r="D38" s="34"/>
      <c r="E38" s="34"/>
      <c r="F38" s="34"/>
      <c r="G38" s="70">
        <f>(G36+G37)</f>
        <v>5.9000000000000003E-4</v>
      </c>
      <c r="H38" s="56">
        <f>(H36+H37)</f>
        <v>0.4404113999999999</v>
      </c>
    </row>
    <row r="39" spans="1:8">
      <c r="A39" s="73" t="s">
        <v>52</v>
      </c>
      <c r="B39" s="74"/>
      <c r="C39" s="74"/>
      <c r="D39" s="74"/>
      <c r="E39" s="74"/>
      <c r="F39" s="75"/>
      <c r="G39" s="76">
        <v>2.8700000000000002E-3</v>
      </c>
      <c r="H39" s="77">
        <f>(G39*H9)</f>
        <v>2.1423402</v>
      </c>
    </row>
    <row r="40" spans="1:8" ht="15.75">
      <c r="A40" s="55" t="s">
        <v>43</v>
      </c>
      <c r="B40" s="34"/>
      <c r="C40" s="34"/>
      <c r="D40" s="34"/>
      <c r="E40" s="34"/>
      <c r="F40" s="34"/>
      <c r="G40" s="70">
        <f>(G39)</f>
        <v>2.8700000000000002E-3</v>
      </c>
      <c r="H40" s="56">
        <f>(H39)</f>
        <v>2.1423402</v>
      </c>
    </row>
    <row r="41" spans="1:8" ht="16.5" thickBot="1">
      <c r="A41" s="78" t="s">
        <v>53</v>
      </c>
      <c r="B41" s="79"/>
      <c r="C41" s="79"/>
      <c r="D41" s="79"/>
      <c r="E41" s="79"/>
      <c r="F41" s="79"/>
      <c r="G41" s="80">
        <f>(G19+G28+G33+G35+G38+G40)</f>
        <v>0.77512000000000003</v>
      </c>
      <c r="H41" s="81">
        <f>(H19+H28+H33+H35+H38+H40)</f>
        <v>578.59607519999997</v>
      </c>
    </row>
    <row r="42" spans="1:8" ht="16.5" thickBot="1">
      <c r="A42" s="36" t="s">
        <v>54</v>
      </c>
      <c r="B42" s="37"/>
      <c r="C42" s="37"/>
      <c r="D42" s="37"/>
      <c r="E42" s="37"/>
      <c r="F42" s="38"/>
      <c r="G42" s="39"/>
      <c r="H42" s="40">
        <f>(H9+H41)</f>
        <v>1325.0560751999999</v>
      </c>
    </row>
    <row r="43" spans="1:8" ht="15.75">
      <c r="A43" s="93" t="s">
        <v>55</v>
      </c>
      <c r="B43" s="94"/>
      <c r="C43" s="94"/>
      <c r="D43" s="94"/>
      <c r="E43" s="94"/>
      <c r="F43" s="94"/>
      <c r="G43" s="94"/>
      <c r="H43" s="95"/>
    </row>
    <row r="44" spans="1:8">
      <c r="A44" s="59" t="s">
        <v>17</v>
      </c>
      <c r="B44" s="1"/>
      <c r="C44" s="1"/>
      <c r="D44" s="1"/>
      <c r="E44" s="1"/>
      <c r="F44" s="1"/>
      <c r="G44" s="3"/>
      <c r="H44" s="25">
        <v>128.51</v>
      </c>
    </row>
    <row r="45" spans="1:8">
      <c r="A45" s="59" t="s">
        <v>41</v>
      </c>
      <c r="B45" s="1"/>
      <c r="C45" s="1"/>
      <c r="D45" s="1"/>
      <c r="E45" s="1"/>
      <c r="F45" s="1"/>
      <c r="G45" s="3"/>
      <c r="H45" s="25">
        <v>15.62</v>
      </c>
    </row>
    <row r="46" spans="1:8">
      <c r="A46" s="59" t="s">
        <v>34</v>
      </c>
      <c r="B46" s="16"/>
      <c r="C46" s="16"/>
      <c r="D46" s="16"/>
      <c r="E46" s="16">
        <v>9.1</v>
      </c>
      <c r="F46" s="16">
        <v>22</v>
      </c>
      <c r="G46" s="15"/>
      <c r="H46" s="62">
        <f>(E46*F46)</f>
        <v>200.2</v>
      </c>
    </row>
    <row r="47" spans="1:8">
      <c r="A47" s="63" t="s">
        <v>18</v>
      </c>
      <c r="B47" s="16"/>
      <c r="C47" s="16"/>
      <c r="D47" s="16"/>
      <c r="E47" s="16">
        <v>6.6</v>
      </c>
      <c r="F47" s="16">
        <v>44</v>
      </c>
      <c r="G47" s="15"/>
      <c r="H47" s="62">
        <f>(E47*F47)</f>
        <v>290.39999999999998</v>
      </c>
    </row>
    <row r="48" spans="1:8" ht="15.75" thickBot="1">
      <c r="A48" s="64" t="s">
        <v>19</v>
      </c>
      <c r="B48" s="10"/>
      <c r="C48" s="10"/>
      <c r="D48" s="10"/>
      <c r="E48" s="10"/>
      <c r="F48" s="10"/>
      <c r="G48" s="17"/>
      <c r="H48" s="65">
        <v>30</v>
      </c>
    </row>
    <row r="49" spans="1:8" ht="16.5" thickBot="1">
      <c r="A49" s="36" t="s">
        <v>56</v>
      </c>
      <c r="B49" s="41"/>
      <c r="C49" s="41"/>
      <c r="D49" s="41"/>
      <c r="E49" s="41"/>
      <c r="F49" s="41"/>
      <c r="G49" s="42"/>
      <c r="H49" s="43">
        <f>(H44+H45+H46+H47+H48)</f>
        <v>664.73</v>
      </c>
    </row>
    <row r="50" spans="1:8" ht="15.75">
      <c r="A50" s="66" t="s">
        <v>57</v>
      </c>
      <c r="B50" s="44"/>
      <c r="C50" s="44"/>
      <c r="D50" s="44"/>
      <c r="E50" s="44"/>
      <c r="F50" s="44"/>
      <c r="G50" s="44"/>
      <c r="H50" s="67">
        <f>(H42+H49)</f>
        <v>1989.7860751999999</v>
      </c>
    </row>
    <row r="51" spans="1:8" ht="15.75">
      <c r="A51" s="96" t="s">
        <v>58</v>
      </c>
      <c r="B51" s="97"/>
      <c r="C51" s="97"/>
      <c r="D51" s="97"/>
      <c r="E51" s="97"/>
      <c r="F51" s="97"/>
      <c r="G51" s="97"/>
      <c r="H51" s="98"/>
    </row>
    <row r="52" spans="1:8">
      <c r="A52" s="68" t="s">
        <v>59</v>
      </c>
      <c r="B52" s="10"/>
      <c r="C52" s="10"/>
      <c r="D52" s="10"/>
      <c r="E52" s="10"/>
      <c r="F52" s="10"/>
      <c r="G52" s="19">
        <v>0.1</v>
      </c>
      <c r="H52" s="69">
        <f>(G52*H50)</f>
        <v>198.97860752</v>
      </c>
    </row>
    <row r="53" spans="1:8">
      <c r="A53" s="104" t="s">
        <v>60</v>
      </c>
      <c r="B53" s="1"/>
      <c r="C53" s="1"/>
      <c r="D53" s="1"/>
      <c r="E53" s="1"/>
      <c r="F53" s="105"/>
      <c r="G53" s="84">
        <v>0.05</v>
      </c>
      <c r="H53" s="101">
        <f>(G53*H50)</f>
        <v>99.489303759999999</v>
      </c>
    </row>
    <row r="54" spans="1:8">
      <c r="A54" s="82" t="s">
        <v>61</v>
      </c>
      <c r="B54" s="5"/>
      <c r="C54" s="5"/>
      <c r="D54" s="5"/>
      <c r="E54" s="5"/>
      <c r="F54" s="5"/>
      <c r="G54" s="19">
        <v>0</v>
      </c>
      <c r="H54" s="69">
        <f>(G54*H50)</f>
        <v>0</v>
      </c>
    </row>
    <row r="55" spans="1:8" ht="15.75">
      <c r="A55" s="55" t="s">
        <v>62</v>
      </c>
      <c r="B55" s="87"/>
      <c r="C55" s="87"/>
      <c r="D55" s="87"/>
      <c r="E55" s="87"/>
      <c r="F55" s="88"/>
      <c r="G55" s="86">
        <f>(G52+G53+G54)</f>
        <v>0.15000000000000002</v>
      </c>
      <c r="H55" s="56">
        <f>(H52+H53+H54)</f>
        <v>298.46791128000001</v>
      </c>
    </row>
    <row r="56" spans="1:8" ht="15.75">
      <c r="A56" s="102" t="s">
        <v>63</v>
      </c>
      <c r="B56" s="99"/>
      <c r="C56" s="99"/>
      <c r="D56" s="99"/>
      <c r="E56" s="99"/>
      <c r="F56" s="100"/>
      <c r="G56" s="97"/>
      <c r="H56" s="98"/>
    </row>
    <row r="57" spans="1:8">
      <c r="A57" s="68" t="s">
        <v>64</v>
      </c>
      <c r="B57" s="10"/>
      <c r="C57" s="10"/>
      <c r="D57" s="10"/>
      <c r="E57" s="10"/>
      <c r="F57" s="10"/>
      <c r="G57" s="19">
        <v>0.03</v>
      </c>
      <c r="H57" s="69">
        <f>G57*H61</f>
        <v>73.5381</v>
      </c>
    </row>
    <row r="58" spans="1:8">
      <c r="A58" s="104" t="s">
        <v>65</v>
      </c>
      <c r="B58" s="1"/>
      <c r="C58" s="1"/>
      <c r="D58" s="1"/>
      <c r="E58" s="1"/>
      <c r="F58" s="105"/>
      <c r="G58" s="84">
        <v>0.03</v>
      </c>
      <c r="H58" s="69">
        <f>G58*H61</f>
        <v>73.5381</v>
      </c>
    </row>
    <row r="59" spans="1:8">
      <c r="A59" s="103" t="s">
        <v>66</v>
      </c>
      <c r="B59" s="18"/>
      <c r="C59" s="18"/>
      <c r="D59" s="18"/>
      <c r="E59" s="18"/>
      <c r="F59" s="18"/>
      <c r="G59" s="84">
        <v>6.4999999999999997E-3</v>
      </c>
      <c r="H59" s="69">
        <f>H61*G59</f>
        <v>15.933254999999999</v>
      </c>
    </row>
    <row r="60" spans="1:8" ht="15.75">
      <c r="A60" s="55" t="s">
        <v>68</v>
      </c>
      <c r="B60" s="91"/>
      <c r="C60" s="91"/>
      <c r="D60" s="91"/>
      <c r="E60" s="91"/>
      <c r="F60" s="91"/>
      <c r="G60" s="92">
        <f>(G57+G58+G59)</f>
        <v>6.6500000000000004E-2</v>
      </c>
      <c r="H60" s="56">
        <f>H59+H58+H57</f>
        <v>163.009455</v>
      </c>
    </row>
    <row r="61" spans="1:8" ht="16.5" thickBot="1">
      <c r="A61" s="90" t="s">
        <v>67</v>
      </c>
      <c r="B61" s="83"/>
      <c r="C61" s="83"/>
      <c r="D61" s="83"/>
      <c r="E61" s="83"/>
      <c r="F61" s="83"/>
      <c r="G61" s="89"/>
      <c r="H61" s="85">
        <v>2451.27</v>
      </c>
    </row>
    <row r="62" spans="1:8" ht="16.5" thickBot="1">
      <c r="A62" s="36" t="s">
        <v>20</v>
      </c>
      <c r="B62" s="41"/>
      <c r="C62" s="41"/>
      <c r="D62" s="41"/>
      <c r="E62" s="41"/>
      <c r="F62" s="41"/>
      <c r="G62" s="41"/>
      <c r="H62" s="43">
        <f>(3*H61)</f>
        <v>7353.8099999999995</v>
      </c>
    </row>
    <row r="63" spans="1:8" ht="16.5" thickBot="1">
      <c r="A63" s="36" t="s">
        <v>36</v>
      </c>
      <c r="B63" s="32"/>
      <c r="C63" s="32"/>
      <c r="D63" s="32"/>
      <c r="E63" s="32"/>
      <c r="F63" s="32"/>
      <c r="G63" s="32"/>
      <c r="H63" s="45">
        <f>(12*H62)</f>
        <v>88245.72</v>
      </c>
    </row>
    <row r="67" spans="1:8">
      <c r="A67" s="111" t="s">
        <v>71</v>
      </c>
      <c r="B67" s="112"/>
      <c r="C67" s="112"/>
      <c r="D67" s="112"/>
      <c r="E67" s="112"/>
      <c r="F67" s="112"/>
      <c r="G67" s="112"/>
      <c r="H67" s="113"/>
    </row>
    <row r="68" spans="1:8">
      <c r="A68" s="114" t="s">
        <v>70</v>
      </c>
      <c r="B68" s="115"/>
      <c r="C68" s="115"/>
      <c r="D68" s="115"/>
      <c r="E68" s="115"/>
      <c r="F68" s="115"/>
      <c r="G68" s="115"/>
      <c r="H68" s="116"/>
    </row>
    <row r="70" spans="1:8">
      <c r="A70" s="104" t="s">
        <v>72</v>
      </c>
      <c r="B70" s="1"/>
      <c r="C70" s="105"/>
      <c r="D70" s="10"/>
      <c r="E70" s="10"/>
      <c r="F70" s="10"/>
      <c r="G70" s="10"/>
      <c r="H70" s="4"/>
    </row>
    <row r="71" spans="1:8">
      <c r="A71" s="108" t="s">
        <v>73</v>
      </c>
      <c r="B71" s="5"/>
      <c r="C71" s="5"/>
      <c r="D71" s="5"/>
      <c r="E71" s="5"/>
      <c r="F71" s="5"/>
      <c r="G71" s="5"/>
      <c r="H71" s="109"/>
    </row>
    <row r="72" spans="1:8" ht="15.75">
      <c r="A72" s="110" t="s">
        <v>75</v>
      </c>
      <c r="B72" s="5"/>
      <c r="C72" s="5"/>
      <c r="D72" s="5"/>
      <c r="E72" s="5"/>
      <c r="F72" s="5"/>
      <c r="G72" s="5"/>
      <c r="H72" s="109"/>
    </row>
    <row r="73" spans="1:8">
      <c r="A73" s="106" t="s">
        <v>74</v>
      </c>
      <c r="B73" s="18"/>
      <c r="C73" s="18"/>
      <c r="D73" s="18"/>
      <c r="E73" s="18"/>
      <c r="F73" s="18"/>
      <c r="G73" s="18"/>
      <c r="H73" s="107"/>
    </row>
  </sheetData>
  <mergeCells count="2">
    <mergeCell ref="A1:J1"/>
    <mergeCell ref="A3:J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justina</cp:lastModifiedBy>
  <cp:lastPrinted>2021-11-29T17:09:18Z</cp:lastPrinted>
  <dcterms:created xsi:type="dcterms:W3CDTF">2021-10-26T13:07:33Z</dcterms:created>
  <dcterms:modified xsi:type="dcterms:W3CDTF">2021-12-01T12:33:27Z</dcterms:modified>
</cp:coreProperties>
</file>