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45" windowWidth="20730" windowHeight="10035" activeTab="3"/>
  </bookViews>
  <sheets>
    <sheet name="Itinerário 01" sheetId="5" r:id="rId1"/>
    <sheet name="Itinerário (2)" sheetId="4" r:id="rId2"/>
    <sheet name="Itinerário 3" sheetId="1" r:id="rId3"/>
    <sheet name="Itinerário 4" sheetId="6" r:id="rId4"/>
  </sheets>
  <calcPr calcId="125725"/>
</workbook>
</file>

<file path=xl/calcChain.xml><?xml version="1.0" encoding="utf-8"?>
<calcChain xmlns="http://schemas.openxmlformats.org/spreadsheetml/2006/main">
  <c r="H146" i="6"/>
  <c r="H143" s="1"/>
  <c r="H115" s="1"/>
  <c r="H146" i="1"/>
  <c r="H143" s="1"/>
  <c r="H115" s="1"/>
  <c r="H143" i="5"/>
  <c r="H139" i="6"/>
  <c r="H138" s="1"/>
  <c r="H130"/>
  <c r="H114" s="1"/>
  <c r="H125"/>
  <c r="H118"/>
  <c r="H113"/>
  <c r="H112"/>
  <c r="H108"/>
  <c r="H88"/>
  <c r="H76"/>
  <c r="H75" s="1"/>
  <c r="H22" s="1"/>
  <c r="H61"/>
  <c r="H60" s="1"/>
  <c r="H21" s="1"/>
  <c r="H52"/>
  <c r="H20" s="1"/>
  <c r="H46"/>
  <c r="H43"/>
  <c r="H29" s="1"/>
  <c r="H35"/>
  <c r="H32" s="1"/>
  <c r="H27" s="1"/>
  <c r="H139" i="1"/>
  <c r="H138" s="1"/>
  <c r="H108"/>
  <c r="H76" i="5"/>
  <c r="H139" i="4"/>
  <c r="H146"/>
  <c r="H143" s="1"/>
  <c r="H115" s="1"/>
  <c r="H108"/>
  <c r="H76"/>
  <c r="H43"/>
  <c r="H146" i="5"/>
  <c r="H139"/>
  <c r="H108"/>
  <c r="H43"/>
  <c r="H75"/>
  <c r="H22" s="1"/>
  <c r="H130" i="1"/>
  <c r="H114" s="1"/>
  <c r="H125"/>
  <c r="H113" s="1"/>
  <c r="H118"/>
  <c r="H112" s="1"/>
  <c r="H88"/>
  <c r="H76"/>
  <c r="H75" s="1"/>
  <c r="H22" s="1"/>
  <c r="H61"/>
  <c r="H60" s="1"/>
  <c r="H21" s="1"/>
  <c r="H52"/>
  <c r="H20" s="1"/>
  <c r="H46"/>
  <c r="H43" s="1"/>
  <c r="H29" s="1"/>
  <c r="H35"/>
  <c r="H32" s="1"/>
  <c r="H138" i="4"/>
  <c r="H130"/>
  <c r="H114" s="1"/>
  <c r="H125"/>
  <c r="H113" s="1"/>
  <c r="H118"/>
  <c r="H112" s="1"/>
  <c r="H88"/>
  <c r="H75"/>
  <c r="H22" s="1"/>
  <c r="H61"/>
  <c r="H60" s="1"/>
  <c r="H21" s="1"/>
  <c r="H52"/>
  <c r="H20" s="1"/>
  <c r="H46"/>
  <c r="H29" s="1"/>
  <c r="H35"/>
  <c r="H32" s="1"/>
  <c r="H39" s="1"/>
  <c r="H38" s="1"/>
  <c r="H28" s="1"/>
  <c r="H130" i="5"/>
  <c r="H114" s="1"/>
  <c r="H88"/>
  <c r="H61"/>
  <c r="H60" s="1"/>
  <c r="H21" s="1"/>
  <c r="H52"/>
  <c r="H20" s="1"/>
  <c r="H35"/>
  <c r="H32" s="1"/>
  <c r="H27" s="1"/>
  <c r="H46"/>
  <c r="H118"/>
  <c r="H112" s="1"/>
  <c r="H125"/>
  <c r="H113" s="1"/>
  <c r="H138"/>
  <c r="H115" l="1"/>
  <c r="H111" s="1"/>
  <c r="H14" s="1"/>
  <c r="H111" i="6"/>
  <c r="H14" s="1"/>
  <c r="H39"/>
  <c r="H38" s="1"/>
  <c r="H28" s="1"/>
  <c r="H26" s="1"/>
  <c r="H19" s="1"/>
  <c r="H18" s="1"/>
  <c r="H107" s="1"/>
  <c r="H106" s="1"/>
  <c r="H13" s="1"/>
  <c r="H29" i="5"/>
  <c r="H111" i="1"/>
  <c r="H14" s="1"/>
  <c r="H27"/>
  <c r="H39"/>
  <c r="H38" s="1"/>
  <c r="H28" s="1"/>
  <c r="H111" i="4"/>
  <c r="H14" s="1"/>
  <c r="H27"/>
  <c r="H26" s="1"/>
  <c r="H19" s="1"/>
  <c r="H18" s="1"/>
  <c r="H107" s="1"/>
  <c r="H106" s="1"/>
  <c r="H13" s="1"/>
  <c r="H39" i="5"/>
  <c r="H38" s="1"/>
  <c r="H28" s="1"/>
  <c r="H26" s="1"/>
  <c r="H19" s="1"/>
  <c r="H18" s="1"/>
  <c r="H107" s="1"/>
  <c r="H106" s="1"/>
  <c r="H13" s="1"/>
  <c r="H12" i="6" l="1"/>
  <c r="H150" s="1"/>
  <c r="H149" s="1"/>
  <c r="H12" i="5"/>
  <c r="H26" i="1"/>
  <c r="H19" s="1"/>
  <c r="H18" s="1"/>
  <c r="H107" s="1"/>
  <c r="H106" s="1"/>
  <c r="H13" s="1"/>
  <c r="H12" s="1"/>
  <c r="H12" i="4"/>
  <c r="G163" i="6" l="1"/>
  <c r="G165" s="1"/>
  <c r="G167" s="1"/>
  <c r="G169" s="1"/>
  <c r="H150" i="4"/>
  <c r="H149" s="1"/>
  <c r="G164"/>
  <c r="H150" i="5"/>
  <c r="H149" s="1"/>
  <c r="G164"/>
  <c r="H150" i="1"/>
  <c r="H149" s="1"/>
  <c r="G163"/>
  <c r="G165" l="1"/>
  <c r="G167" s="1"/>
  <c r="G169" s="1"/>
  <c r="G166" i="4"/>
  <c r="G168" s="1"/>
  <c r="G170" s="1"/>
  <c r="G166" i="5"/>
  <c r="G168" s="1"/>
  <c r="G170" s="1"/>
</calcChain>
</file>

<file path=xl/sharedStrings.xml><?xml version="1.0" encoding="utf-8"?>
<sst xmlns="http://schemas.openxmlformats.org/spreadsheetml/2006/main" count="823" uniqueCount="169">
  <si>
    <t>CTER=(12 x Cfk+ 10 x Cv) x Km</t>
  </si>
  <si>
    <t>CTER</t>
  </si>
  <si>
    <t>Custo total anual do transporte escolar rural (R$/ano) =</t>
  </si>
  <si>
    <t>Cfk</t>
  </si>
  <si>
    <t>custos fixos mensais por quilômetro (R$/Km) =</t>
  </si>
  <si>
    <t>Cv</t>
  </si>
  <si>
    <t>custos variáveis mensais (R$/Km) =</t>
  </si>
  <si>
    <t>Km</t>
  </si>
  <si>
    <t>quilometragem mensal total percorrida (Km/mês) =</t>
  </si>
  <si>
    <t>Cf</t>
  </si>
  <si>
    <t>custo fixo (R$/mês)</t>
  </si>
  <si>
    <t>Cdp</t>
  </si>
  <si>
    <t>custo com pessoal (R$/veículo x mês)</t>
  </si>
  <si>
    <t>Cad</t>
  </si>
  <si>
    <t>custo administrativo (R$/veículo x mês)</t>
  </si>
  <si>
    <t>Cudf</t>
  </si>
  <si>
    <t>custo de depreciação do capital investido na frota(R$/veículo x mês)</t>
  </si>
  <si>
    <t>Cf=(Cdp + Cad + Cudf + Crcf) x Fo</t>
  </si>
  <si>
    <t>Crcf</t>
  </si>
  <si>
    <t>Fo</t>
  </si>
  <si>
    <t>custo de remuneração do capital investido na frota(R$/veículo x mês)</t>
  </si>
  <si>
    <t>Frota operante (veículo)</t>
  </si>
  <si>
    <t>Cdp= Cm+Com+Cmon</t>
  </si>
  <si>
    <t>Cm</t>
  </si>
  <si>
    <t>custo do motorista (R$/veículo x mês)</t>
  </si>
  <si>
    <t>Com</t>
  </si>
  <si>
    <t>custo do pessoal de manutenção (R$/veículo x mês)</t>
  </si>
  <si>
    <t>Cmon</t>
  </si>
  <si>
    <t>custo do monitor (R$/veículo x mês)</t>
  </si>
  <si>
    <t>Cum</t>
  </si>
  <si>
    <t>coeficiente de utilização do motorista (homem/veículo x mês)</t>
  </si>
  <si>
    <t>Smm</t>
  </si>
  <si>
    <t>salário médio mensal de motorista (R$/homem)</t>
  </si>
  <si>
    <t>Enc</t>
  </si>
  <si>
    <t>encargos sociais</t>
  </si>
  <si>
    <t>C pm = Cm x Ccm</t>
  </si>
  <si>
    <t xml:space="preserve">C pm </t>
  </si>
  <si>
    <t>Custo do motorista (R$/veículo x mês)</t>
  </si>
  <si>
    <t>Ccm</t>
  </si>
  <si>
    <t>coeficiente de custo de manutenção</t>
  </si>
  <si>
    <t>coeficiente de utilização do monitor (homem/veículo x mês)</t>
  </si>
  <si>
    <t>salário médio mensal de monitor (R$/homem)</t>
  </si>
  <si>
    <t>IPVAi</t>
  </si>
  <si>
    <t>n</t>
  </si>
  <si>
    <t>DPVAT</t>
  </si>
  <si>
    <t>SRCi</t>
  </si>
  <si>
    <t xml:space="preserve"> Imposto sobre a proprieda de veículos por ano de cada veículo (R$/ano)</t>
  </si>
  <si>
    <t>Número de veículos</t>
  </si>
  <si>
    <t>Seguro obrigatório DPVAT por veículo (R$/veículo x ano)</t>
  </si>
  <si>
    <t>Seguro de responsabilidade civil de cada veículo que compõe a frota (R$/veículo x ano)</t>
  </si>
  <si>
    <t>Cudf=(cdf x Pvsr)/12</t>
  </si>
  <si>
    <t>custo de depreciação mensal do capital investido no veículo-tipo (r$/veículoxmês)</t>
  </si>
  <si>
    <t>Cdf</t>
  </si>
  <si>
    <t>coeficiente de depreciação do veículo-tipo</t>
  </si>
  <si>
    <t>Pvsr</t>
  </si>
  <si>
    <t>preço médio de um veículo-tipo novo descontando-se a rodagem (R$/veículo)</t>
  </si>
  <si>
    <t>Cdfj</t>
  </si>
  <si>
    <t>coeficiente de depreciação do veículo</t>
  </si>
  <si>
    <t>j</t>
  </si>
  <si>
    <t xml:space="preserve">valor da idade do veículo arredondado para o primeiro valor inteiro abaixo (anos) </t>
  </si>
  <si>
    <t>VU</t>
  </si>
  <si>
    <t>vida útil adotada para o veículo (anos)</t>
  </si>
  <si>
    <t>número de veículos</t>
  </si>
  <si>
    <t>VR</t>
  </si>
  <si>
    <t>valor residual adotado para o veículo (anos)</t>
  </si>
  <si>
    <t>Crcf=(Crf x Pvsr)/12</t>
  </si>
  <si>
    <t>custo de remuneração do capital investido no veículo (R$/veículo)</t>
  </si>
  <si>
    <t>Crf</t>
  </si>
  <si>
    <t>coeficiente de remuneração do veículo</t>
  </si>
  <si>
    <t>preço médio do veículo sem a rodagem (R$/veículo)</t>
  </si>
  <si>
    <t>Crf1= TRC</t>
  </si>
  <si>
    <t>Crf1</t>
  </si>
  <si>
    <t>coeficiente de remuneração do veículo no primeiro ano de vida</t>
  </si>
  <si>
    <t>TCR</t>
  </si>
  <si>
    <t>taca de remuneração do capital (como sugestão pode ser usada a SELIC)</t>
  </si>
  <si>
    <t>Crfj</t>
  </si>
  <si>
    <r>
      <t>coeficiente de remuneração do veículo no ano j de sua vida (sendo j</t>
    </r>
    <r>
      <rPr>
        <sz val="11"/>
        <color theme="1"/>
        <rFont val="Calibri"/>
        <family val="2"/>
      </rPr>
      <t>˃VU)</t>
    </r>
  </si>
  <si>
    <t>TRC</t>
  </si>
  <si>
    <t xml:space="preserve">taxa de remuneração do capital (pode ser utilizado a TLP e SELIC) </t>
  </si>
  <si>
    <t>valor da idade do veículo arredondado para o primeiro valor inteiro acima (anos)</t>
  </si>
  <si>
    <t>Cfk = Cf/Km</t>
  </si>
  <si>
    <t>custo fixo por quilômetro (R$/Km x mês)</t>
  </si>
  <si>
    <t>custo fixo (R$)</t>
  </si>
  <si>
    <t>quilometragem mensal total percorrida (km/mês)</t>
  </si>
  <si>
    <t>Cv = Cc + Col + Cr + Cpa</t>
  </si>
  <si>
    <t>custos variáveis (R$/Km)</t>
  </si>
  <si>
    <t>Cc</t>
  </si>
  <si>
    <t>custo de combustível (R$/km)</t>
  </si>
  <si>
    <t>Col</t>
  </si>
  <si>
    <t>custo de óleos e lubrificantes (R$/km)</t>
  </si>
  <si>
    <t>Cr</t>
  </si>
  <si>
    <t>custo da rodagem (R$/km)</t>
  </si>
  <si>
    <t>Cpa</t>
  </si>
  <si>
    <t>custo de peças e acessórios (R$/km)</t>
  </si>
  <si>
    <t>Cc = Ccc x Plc</t>
  </si>
  <si>
    <t>custo de combustível (R$/Km)</t>
  </si>
  <si>
    <t>Ccc</t>
  </si>
  <si>
    <t>Plc</t>
  </si>
  <si>
    <t>coeficiente de consumo de combustível (litros/km)</t>
  </si>
  <si>
    <t>preço médio do litro do combustível (R$/litro)</t>
  </si>
  <si>
    <t>Ccc = Qtd de veículos/Consumo Ponderado</t>
  </si>
  <si>
    <t>Col = cccol x Plc</t>
  </si>
  <si>
    <t>custo de óleo e lubrificantes (R$/Km)</t>
  </si>
  <si>
    <t>Ccol</t>
  </si>
  <si>
    <t>coeficiente de consumo de óleos e lubrificantes (litros/km)</t>
  </si>
  <si>
    <t>custo da rodagem (R$/Km)</t>
  </si>
  <si>
    <t>Ppn</t>
  </si>
  <si>
    <t>preço médio do pneu novo (R$/pneu)</t>
  </si>
  <si>
    <t>Np</t>
  </si>
  <si>
    <t>número de pneus (pneu)</t>
  </si>
  <si>
    <t>Pr</t>
  </si>
  <si>
    <t>Preço médio da recapagem (R$/pneu)</t>
  </si>
  <si>
    <t>Nr</t>
  </si>
  <si>
    <t xml:space="preserve">número de recapagens </t>
  </si>
  <si>
    <t>Vup</t>
  </si>
  <si>
    <t>vida útil do pneu (km)</t>
  </si>
  <si>
    <t>Pmm = Km/Fo</t>
  </si>
  <si>
    <t>Pmm</t>
  </si>
  <si>
    <t>percurso médio mensal (km/veículo x mês)</t>
  </si>
  <si>
    <t xml:space="preserve"> quilometragem mensal total percorrida (km/mês)</t>
  </si>
  <si>
    <t>frota operante (veículos)</t>
  </si>
  <si>
    <t>Cpa = (Ccpa x PVT)/Pmm</t>
  </si>
  <si>
    <t>custo de peças e acessórios (R$/Km)</t>
  </si>
  <si>
    <t>Ccpa</t>
  </si>
  <si>
    <t>coeficiente de consumo de peças e acessórios (preço do veículo completo/veículo.mês)</t>
  </si>
  <si>
    <t>PVT</t>
  </si>
  <si>
    <t>preço do veículo (R$)</t>
  </si>
  <si>
    <t>percurso médio mensal (km/veículo.mês)</t>
  </si>
  <si>
    <t>Cal = CTER/Nal</t>
  </si>
  <si>
    <t>Cal</t>
  </si>
  <si>
    <t>custo por aluno (R$/ano x aluno)</t>
  </si>
  <si>
    <t>custo total transporte escolar rural (R$/ano)</t>
  </si>
  <si>
    <t>Nal</t>
  </si>
  <si>
    <t>número de alunos (alunos)</t>
  </si>
  <si>
    <t>BDI</t>
  </si>
  <si>
    <t>CÁLCULO DO BDI</t>
  </si>
  <si>
    <t>Administração Central</t>
  </si>
  <si>
    <t xml:space="preserve">Seguro </t>
  </si>
  <si>
    <t>Garantia</t>
  </si>
  <si>
    <t>Risco</t>
  </si>
  <si>
    <t>Despesas Financeiras</t>
  </si>
  <si>
    <t xml:space="preserve">Lucro </t>
  </si>
  <si>
    <t>PIS, COFINS e ISSQN</t>
  </si>
  <si>
    <t>Cmon= Cumon x (Smmon + Enc)</t>
  </si>
  <si>
    <t>Cm= Cum x (Smm + Enc)</t>
  </si>
  <si>
    <r>
      <t xml:space="preserve">Cr = </t>
    </r>
    <r>
      <rPr>
        <sz val="11"/>
        <color theme="1"/>
        <rFont val="Calibri"/>
        <family val="2"/>
      </rPr>
      <t>[</t>
    </r>
    <r>
      <rPr>
        <sz val="11"/>
        <color theme="1"/>
        <rFont val="Calibri"/>
        <family val="2"/>
        <scheme val="minor"/>
      </rPr>
      <t>(Ppn x Np) + (Pr x Np x Nr)</t>
    </r>
    <r>
      <rPr>
        <sz val="11"/>
        <color theme="1"/>
        <rFont val="Calibri"/>
        <family val="2"/>
      </rPr>
      <t>]/ Vup</t>
    </r>
  </si>
  <si>
    <t>Selic</t>
  </si>
  <si>
    <t>Usada a selic</t>
  </si>
  <si>
    <t>Usada  a Selic</t>
  </si>
  <si>
    <t>Usada a Selic</t>
  </si>
  <si>
    <t>selic</t>
  </si>
  <si>
    <t>usada a selic</t>
  </si>
  <si>
    <t xml:space="preserve">BDI </t>
  </si>
  <si>
    <t>TOTAL MÊS</t>
  </si>
  <si>
    <t>SUB TOTAL       10 MESES</t>
  </si>
  <si>
    <t>Km Rodado</t>
  </si>
  <si>
    <r>
      <t xml:space="preserve">                                         </t>
    </r>
    <r>
      <rPr>
        <b/>
        <sz val="11"/>
        <color theme="1"/>
        <rFont val="Calibri"/>
        <family val="2"/>
        <scheme val="minor"/>
      </rPr>
      <t xml:space="preserve">   Estado do Rio Grande do Sul</t>
    </r>
  </si>
  <si>
    <r>
      <t xml:space="preserve">                                       </t>
    </r>
    <r>
      <rPr>
        <b/>
        <sz val="11"/>
        <color theme="1"/>
        <rFont val="Calibri"/>
        <family val="2"/>
        <scheme val="minor"/>
      </rPr>
      <t xml:space="preserve">    Prefeitura Municipal de Ivorá</t>
    </r>
  </si>
  <si>
    <t xml:space="preserve">                                                              ROTEIRO 01</t>
  </si>
  <si>
    <t xml:space="preserve">               PLANILHA DE CUSTOS DO TRANSPORTE ESCOLAR TERCEIRIZADO - 2021</t>
  </si>
  <si>
    <t xml:space="preserve">                                                              ROTEIRO 02</t>
  </si>
  <si>
    <t xml:space="preserve">                                                              ROTEIRO 03</t>
  </si>
  <si>
    <t xml:space="preserve">Custo total anual do transporte escolar rural (R$/ano) </t>
  </si>
  <si>
    <t xml:space="preserve">custos fixos mensais por quilômetro (R$/Km) </t>
  </si>
  <si>
    <t xml:space="preserve">custos variáveis mensais (R$/Km) </t>
  </si>
  <si>
    <t xml:space="preserve">quilometragem mensal total percorrida (Km/mês) </t>
  </si>
  <si>
    <t>taxa de remuneração do capital (como sugestão pode ser usada a SELIC)</t>
  </si>
  <si>
    <t xml:space="preserve">                                                              ROTEIRO 04</t>
  </si>
  <si>
    <t>previsão de número de alunos (alunos)</t>
  </si>
</sst>
</file>

<file path=xl/styles.xml><?xml version="1.0" encoding="utf-8"?>
<styleSheet xmlns="http://schemas.openxmlformats.org/spreadsheetml/2006/main">
  <numFmts count="1">
    <numFmt numFmtId="164" formatCode="0.000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92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11" xfId="0" applyBorder="1"/>
    <xf numFmtId="0" fontId="0" fillId="0" borderId="13" xfId="0" applyBorder="1"/>
    <xf numFmtId="0" fontId="0" fillId="0" borderId="0" xfId="0" applyFill="1" applyBorder="1"/>
    <xf numFmtId="0" fontId="0" fillId="0" borderId="14" xfId="0" applyBorder="1"/>
    <xf numFmtId="0" fontId="0" fillId="0" borderId="16" xfId="0" applyBorder="1"/>
    <xf numFmtId="0" fontId="4" fillId="2" borderId="17" xfId="0" applyFont="1" applyFill="1" applyBorder="1" applyAlignment="1">
      <alignment vertical="center"/>
    </xf>
    <xf numFmtId="0" fontId="4" fillId="2" borderId="18" xfId="0" applyFont="1" applyFill="1" applyBorder="1" applyAlignment="1">
      <alignment vertical="center"/>
    </xf>
    <xf numFmtId="0" fontId="4" fillId="2" borderId="19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10" fontId="3" fillId="4" borderId="20" xfId="1" applyNumberFormat="1" applyFont="1" applyFill="1" applyBorder="1" applyAlignment="1">
      <alignment horizontal="right" indent="1"/>
    </xf>
    <xf numFmtId="0" fontId="3" fillId="3" borderId="2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10" fontId="3" fillId="4" borderId="22" xfId="1" applyNumberFormat="1" applyFont="1" applyFill="1" applyBorder="1" applyAlignment="1">
      <alignment horizontal="right" indent="1"/>
    </xf>
    <xf numFmtId="0" fontId="4" fillId="3" borderId="23" xfId="0" applyFont="1" applyFill="1" applyBorder="1" applyAlignment="1">
      <alignment vertical="center"/>
    </xf>
    <xf numFmtId="0" fontId="4" fillId="3" borderId="15" xfId="0" applyFont="1" applyFill="1" applyBorder="1" applyAlignment="1">
      <alignment vertical="center"/>
    </xf>
    <xf numFmtId="10" fontId="4" fillId="3" borderId="24" xfId="1" applyNumberFormat="1" applyFont="1" applyFill="1" applyBorder="1" applyAlignment="1">
      <alignment horizontal="right" indent="1"/>
    </xf>
    <xf numFmtId="0" fontId="3" fillId="3" borderId="17" xfId="0" applyFont="1" applyFill="1" applyBorder="1" applyAlignment="1">
      <alignment vertical="center"/>
    </xf>
    <xf numFmtId="0" fontId="0" fillId="0" borderId="18" xfId="0" applyBorder="1"/>
    <xf numFmtId="4" fontId="0" fillId="0" borderId="19" xfId="0" applyNumberFormat="1" applyBorder="1"/>
    <xf numFmtId="0" fontId="0" fillId="0" borderId="17" xfId="0" applyBorder="1"/>
    <xf numFmtId="9" fontId="0" fillId="0" borderId="18" xfId="0" applyNumberFormat="1" applyBorder="1"/>
    <xf numFmtId="0" fontId="6" fillId="7" borderId="17" xfId="0" applyFont="1" applyFill="1" applyBorder="1"/>
    <xf numFmtId="0" fontId="6" fillId="7" borderId="18" xfId="0" applyFont="1" applyFill="1" applyBorder="1"/>
    <xf numFmtId="4" fontId="6" fillId="7" borderId="19" xfId="0" applyNumberFormat="1" applyFont="1" applyFill="1" applyBorder="1"/>
    <xf numFmtId="0" fontId="7" fillId="0" borderId="0" xfId="0" applyFont="1"/>
    <xf numFmtId="0" fontId="5" fillId="0" borderId="0" xfId="0" applyFont="1"/>
    <xf numFmtId="0" fontId="0" fillId="0" borderId="20" xfId="0" applyBorder="1"/>
    <xf numFmtId="4" fontId="0" fillId="5" borderId="22" xfId="0" applyNumberFormat="1" applyFill="1" applyBorder="1"/>
    <xf numFmtId="0" fontId="0" fillId="0" borderId="22" xfId="0" applyBorder="1"/>
    <xf numFmtId="0" fontId="0" fillId="0" borderId="24" xfId="0" applyBorder="1"/>
    <xf numFmtId="0" fontId="0" fillId="5" borderId="22" xfId="0" applyFill="1" applyBorder="1"/>
    <xf numFmtId="0" fontId="0" fillId="0" borderId="6" xfId="0" applyFill="1" applyBorder="1"/>
    <xf numFmtId="0" fontId="0" fillId="0" borderId="25" xfId="0" applyBorder="1"/>
    <xf numFmtId="0" fontId="0" fillId="0" borderId="26" xfId="0" applyBorder="1"/>
    <xf numFmtId="0" fontId="0" fillId="0" borderId="6" xfId="0" applyBorder="1" applyAlignment="1"/>
    <xf numFmtId="0" fontId="0" fillId="0" borderId="0" xfId="0" applyBorder="1" applyAlignment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6" borderId="0" xfId="0" applyFill="1" applyBorder="1"/>
    <xf numFmtId="0" fontId="0" fillId="0" borderId="30" xfId="0" applyBorder="1"/>
    <xf numFmtId="0" fontId="0" fillId="5" borderId="27" xfId="0" applyFill="1" applyBorder="1"/>
    <xf numFmtId="0" fontId="0" fillId="0" borderId="21" xfId="0" applyBorder="1"/>
    <xf numFmtId="0" fontId="0" fillId="0" borderId="31" xfId="0" applyBorder="1"/>
    <xf numFmtId="0" fontId="0" fillId="0" borderId="19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0" borderId="39" xfId="0" applyBorder="1"/>
    <xf numFmtId="4" fontId="5" fillId="0" borderId="35" xfId="0" applyNumberFormat="1" applyFont="1" applyBorder="1"/>
    <xf numFmtId="2" fontId="0" fillId="0" borderId="22" xfId="0" applyNumberFormat="1" applyBorder="1"/>
    <xf numFmtId="2" fontId="0" fillId="0" borderId="24" xfId="0" applyNumberFormat="1" applyBorder="1"/>
    <xf numFmtId="164" fontId="0" fillId="5" borderId="22" xfId="0" applyNumberFormat="1" applyFill="1" applyBorder="1"/>
    <xf numFmtId="2" fontId="0" fillId="5" borderId="22" xfId="0" applyNumberFormat="1" applyFill="1" applyBorder="1"/>
    <xf numFmtId="2" fontId="0" fillId="5" borderId="35" xfId="0" applyNumberFormat="1" applyFill="1" applyBorder="1"/>
    <xf numFmtId="164" fontId="0" fillId="0" borderId="35" xfId="0" applyNumberFormat="1" applyBorder="1"/>
    <xf numFmtId="2" fontId="0" fillId="0" borderId="35" xfId="0" applyNumberFormat="1" applyBorder="1"/>
    <xf numFmtId="2" fontId="0" fillId="0" borderId="36" xfId="0" applyNumberFormat="1" applyBorder="1"/>
    <xf numFmtId="2" fontId="0" fillId="5" borderId="27" xfId="0" applyNumberFormat="1" applyFill="1" applyBorder="1"/>
    <xf numFmtId="2" fontId="0" fillId="0" borderId="30" xfId="0" applyNumberFormat="1" applyBorder="1"/>
    <xf numFmtId="164" fontId="0" fillId="0" borderId="27" xfId="0" applyNumberFormat="1" applyBorder="1"/>
    <xf numFmtId="2" fontId="0" fillId="0" borderId="27" xfId="0" applyNumberFormat="1" applyBorder="1"/>
    <xf numFmtId="4" fontId="0" fillId="0" borderId="22" xfId="0" applyNumberFormat="1" applyBorder="1"/>
    <xf numFmtId="2" fontId="0" fillId="5" borderId="34" xfId="0" applyNumberFormat="1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40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9" xfId="0" applyBorder="1" applyAlignment="1">
      <alignment horizontal="center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jpeg"/><Relationship Id="rId4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48</xdr:row>
      <xdr:rowOff>0</xdr:rowOff>
    </xdr:from>
    <xdr:to>
      <xdr:col>5</xdr:col>
      <xdr:colOff>57584</xdr:colOff>
      <xdr:row>50</xdr:row>
      <xdr:rowOff>114369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9039225"/>
          <a:ext cx="3105584" cy="495369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63</xdr:row>
      <xdr:rowOff>95251</xdr:rowOff>
    </xdr:from>
    <xdr:to>
      <xdr:col>4</xdr:col>
      <xdr:colOff>533400</xdr:colOff>
      <xdr:row>66</xdr:row>
      <xdr:rowOff>78487</xdr:rowOff>
    </xdr:to>
    <xdr:pic>
      <xdr:nvPicPr>
        <xdr:cNvPr id="3" name="Imagem 2" descr="Sem título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2773026"/>
          <a:ext cx="2971799" cy="554736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83</xdr:row>
      <xdr:rowOff>0</xdr:rowOff>
    </xdr:from>
    <xdr:to>
      <xdr:col>5</xdr:col>
      <xdr:colOff>1</xdr:colOff>
      <xdr:row>86</xdr:row>
      <xdr:rowOff>131885</xdr:rowOff>
    </xdr:to>
    <xdr:pic>
      <xdr:nvPicPr>
        <xdr:cNvPr id="4" name="Imagem 3" descr="2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" y="17478375"/>
          <a:ext cx="3048000" cy="70338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94</xdr:row>
      <xdr:rowOff>0</xdr:rowOff>
    </xdr:from>
    <xdr:to>
      <xdr:col>4</xdr:col>
      <xdr:colOff>604279</xdr:colOff>
      <xdr:row>97</xdr:row>
      <xdr:rowOff>76199</xdr:rowOff>
    </xdr:to>
    <xdr:pic>
      <xdr:nvPicPr>
        <xdr:cNvPr id="5" name="Imagem 4" descr="Sem título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" y="19773900"/>
          <a:ext cx="3042678" cy="647699"/>
        </a:xfrm>
        <a:prstGeom prst="rect">
          <a:avLst/>
        </a:prstGeom>
      </xdr:spPr>
    </xdr:pic>
    <xdr:clientData/>
  </xdr:twoCellAnchor>
  <xdr:twoCellAnchor editAs="oneCell">
    <xdr:from>
      <xdr:col>3</xdr:col>
      <xdr:colOff>66677</xdr:colOff>
      <xdr:row>0</xdr:row>
      <xdr:rowOff>0</xdr:rowOff>
    </xdr:from>
    <xdr:to>
      <xdr:col>4</xdr:col>
      <xdr:colOff>0</xdr:colOff>
      <xdr:row>3</xdr:row>
      <xdr:rowOff>184564</xdr:rowOff>
    </xdr:to>
    <xdr:pic>
      <xdr:nvPicPr>
        <xdr:cNvPr id="8" name="Imagem 7" descr="Marca prefeitura Ivorá - Nova.jp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95477" y="0"/>
          <a:ext cx="542923" cy="75606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48</xdr:row>
      <xdr:rowOff>0</xdr:rowOff>
    </xdr:from>
    <xdr:to>
      <xdr:col>5</xdr:col>
      <xdr:colOff>57584</xdr:colOff>
      <xdr:row>50</xdr:row>
      <xdr:rowOff>114369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9039225"/>
          <a:ext cx="3105584" cy="495369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209551</xdr:colOff>
      <xdr:row>63</xdr:row>
      <xdr:rowOff>104776</xdr:rowOff>
    </xdr:from>
    <xdr:to>
      <xdr:col>5</xdr:col>
      <xdr:colOff>133350</xdr:colOff>
      <xdr:row>66</xdr:row>
      <xdr:rowOff>88012</xdr:rowOff>
    </xdr:to>
    <xdr:pic>
      <xdr:nvPicPr>
        <xdr:cNvPr id="3" name="Imagem 2" descr="Sem título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1" y="12696826"/>
          <a:ext cx="2971799" cy="554736"/>
        </a:xfrm>
        <a:prstGeom prst="rect">
          <a:avLst/>
        </a:prstGeom>
      </xdr:spPr>
    </xdr:pic>
    <xdr:clientData/>
  </xdr:twoCellAnchor>
  <xdr:twoCellAnchor editAs="oneCell">
    <xdr:from>
      <xdr:col>0</xdr:col>
      <xdr:colOff>19051</xdr:colOff>
      <xdr:row>93</xdr:row>
      <xdr:rowOff>161925</xdr:rowOff>
    </xdr:from>
    <xdr:to>
      <xdr:col>5</xdr:col>
      <xdr:colOff>13729</xdr:colOff>
      <xdr:row>97</xdr:row>
      <xdr:rowOff>47624</xdr:rowOff>
    </xdr:to>
    <xdr:pic>
      <xdr:nvPicPr>
        <xdr:cNvPr id="5" name="Imagem 4" descr="Sem título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051" y="19650075"/>
          <a:ext cx="3042678" cy="6476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5</xdr:col>
      <xdr:colOff>57584</xdr:colOff>
      <xdr:row>50</xdr:row>
      <xdr:rowOff>104844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9115425"/>
          <a:ext cx="3105584" cy="495369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83</xdr:row>
      <xdr:rowOff>0</xdr:rowOff>
    </xdr:from>
    <xdr:to>
      <xdr:col>5</xdr:col>
      <xdr:colOff>1</xdr:colOff>
      <xdr:row>86</xdr:row>
      <xdr:rowOff>131885</xdr:rowOff>
    </xdr:to>
    <xdr:pic>
      <xdr:nvPicPr>
        <xdr:cNvPr id="8" name="Imagem 7" descr="2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" y="17383125"/>
          <a:ext cx="3048000" cy="703385"/>
        </a:xfrm>
        <a:prstGeom prst="rect">
          <a:avLst/>
        </a:prstGeom>
      </xdr:spPr>
    </xdr:pic>
    <xdr:clientData/>
  </xdr:twoCellAnchor>
  <xdr:twoCellAnchor editAs="oneCell">
    <xdr:from>
      <xdr:col>3</xdr:col>
      <xdr:colOff>66677</xdr:colOff>
      <xdr:row>0</xdr:row>
      <xdr:rowOff>0</xdr:rowOff>
    </xdr:from>
    <xdr:to>
      <xdr:col>4</xdr:col>
      <xdr:colOff>0</xdr:colOff>
      <xdr:row>3</xdr:row>
      <xdr:rowOff>184564</xdr:rowOff>
    </xdr:to>
    <xdr:pic>
      <xdr:nvPicPr>
        <xdr:cNvPr id="7" name="Imagem 6" descr="Marca prefeitura Ivorá - Nova.jp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95477" y="0"/>
          <a:ext cx="542923" cy="75606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48</xdr:row>
      <xdr:rowOff>0</xdr:rowOff>
    </xdr:from>
    <xdr:to>
      <xdr:col>5</xdr:col>
      <xdr:colOff>57584</xdr:colOff>
      <xdr:row>50</xdr:row>
      <xdr:rowOff>114369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9039225"/>
          <a:ext cx="3105584" cy="49536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5</xdr:col>
      <xdr:colOff>57584</xdr:colOff>
      <xdr:row>50</xdr:row>
      <xdr:rowOff>123894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9124950"/>
          <a:ext cx="3105584" cy="49536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5</xdr:col>
      <xdr:colOff>57584</xdr:colOff>
      <xdr:row>50</xdr:row>
      <xdr:rowOff>114369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9124950"/>
          <a:ext cx="3105584" cy="485844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63</xdr:row>
      <xdr:rowOff>95251</xdr:rowOff>
    </xdr:from>
    <xdr:to>
      <xdr:col>4</xdr:col>
      <xdr:colOff>533400</xdr:colOff>
      <xdr:row>66</xdr:row>
      <xdr:rowOff>78487</xdr:rowOff>
    </xdr:to>
    <xdr:pic>
      <xdr:nvPicPr>
        <xdr:cNvPr id="14" name="Imagem 13" descr="Sem título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2677776"/>
          <a:ext cx="2971799" cy="554736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83</xdr:row>
      <xdr:rowOff>0</xdr:rowOff>
    </xdr:from>
    <xdr:to>
      <xdr:col>5</xdr:col>
      <xdr:colOff>1</xdr:colOff>
      <xdr:row>86</xdr:row>
      <xdr:rowOff>131885</xdr:rowOff>
    </xdr:to>
    <xdr:pic>
      <xdr:nvPicPr>
        <xdr:cNvPr id="15" name="Imagem 14" descr="2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" y="17383125"/>
          <a:ext cx="3048000" cy="70338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94</xdr:row>
      <xdr:rowOff>0</xdr:rowOff>
    </xdr:from>
    <xdr:to>
      <xdr:col>4</xdr:col>
      <xdr:colOff>604279</xdr:colOff>
      <xdr:row>97</xdr:row>
      <xdr:rowOff>76199</xdr:rowOff>
    </xdr:to>
    <xdr:pic>
      <xdr:nvPicPr>
        <xdr:cNvPr id="16" name="Imagem 15" descr="Sem título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" y="19678650"/>
          <a:ext cx="3042678" cy="647699"/>
        </a:xfrm>
        <a:prstGeom prst="rect">
          <a:avLst/>
        </a:prstGeom>
      </xdr:spPr>
    </xdr:pic>
    <xdr:clientData/>
  </xdr:twoCellAnchor>
  <xdr:twoCellAnchor editAs="oneCell">
    <xdr:from>
      <xdr:col>3</xdr:col>
      <xdr:colOff>66677</xdr:colOff>
      <xdr:row>0</xdr:row>
      <xdr:rowOff>0</xdr:rowOff>
    </xdr:from>
    <xdr:to>
      <xdr:col>4</xdr:col>
      <xdr:colOff>0</xdr:colOff>
      <xdr:row>3</xdr:row>
      <xdr:rowOff>184564</xdr:rowOff>
    </xdr:to>
    <xdr:pic>
      <xdr:nvPicPr>
        <xdr:cNvPr id="10" name="Imagem 9" descr="Marca prefeitura Ivorá - Nova.jp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95477" y="0"/>
          <a:ext cx="542923" cy="75606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48</xdr:row>
      <xdr:rowOff>0</xdr:rowOff>
    </xdr:from>
    <xdr:to>
      <xdr:col>5</xdr:col>
      <xdr:colOff>57584</xdr:colOff>
      <xdr:row>50</xdr:row>
      <xdr:rowOff>114369</xdr:rowOff>
    </xdr:to>
    <xdr:pic>
      <xdr:nvPicPr>
        <xdr:cNvPr id="30" name="Imagem 29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9267825"/>
          <a:ext cx="3105584" cy="49536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5</xdr:col>
      <xdr:colOff>57584</xdr:colOff>
      <xdr:row>50</xdr:row>
      <xdr:rowOff>123894</xdr:rowOff>
    </xdr:to>
    <xdr:pic>
      <xdr:nvPicPr>
        <xdr:cNvPr id="31" name="Imagem 30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9267825"/>
          <a:ext cx="3105584" cy="50489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5</xdr:col>
      <xdr:colOff>57584</xdr:colOff>
      <xdr:row>50</xdr:row>
      <xdr:rowOff>114369</xdr:rowOff>
    </xdr:to>
    <xdr:pic>
      <xdr:nvPicPr>
        <xdr:cNvPr id="32" name="Imagem 3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9267825"/>
          <a:ext cx="3105584" cy="495369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63</xdr:row>
      <xdr:rowOff>95251</xdr:rowOff>
    </xdr:from>
    <xdr:to>
      <xdr:col>4</xdr:col>
      <xdr:colOff>533400</xdr:colOff>
      <xdr:row>66</xdr:row>
      <xdr:rowOff>78487</xdr:rowOff>
    </xdr:to>
    <xdr:pic>
      <xdr:nvPicPr>
        <xdr:cNvPr id="33" name="Imagem 32" descr="Sem título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2258676"/>
          <a:ext cx="2971799" cy="554736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83</xdr:row>
      <xdr:rowOff>0</xdr:rowOff>
    </xdr:from>
    <xdr:to>
      <xdr:col>5</xdr:col>
      <xdr:colOff>1</xdr:colOff>
      <xdr:row>86</xdr:row>
      <xdr:rowOff>131885</xdr:rowOff>
    </xdr:to>
    <xdr:pic>
      <xdr:nvPicPr>
        <xdr:cNvPr id="34" name="Imagem 33" descr="2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" y="16030575"/>
          <a:ext cx="3048000" cy="70338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94</xdr:row>
      <xdr:rowOff>0</xdr:rowOff>
    </xdr:from>
    <xdr:to>
      <xdr:col>4</xdr:col>
      <xdr:colOff>604279</xdr:colOff>
      <xdr:row>97</xdr:row>
      <xdr:rowOff>76199</xdr:rowOff>
    </xdr:to>
    <xdr:pic>
      <xdr:nvPicPr>
        <xdr:cNvPr id="35" name="Imagem 34" descr="Sem título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" y="18145125"/>
          <a:ext cx="3042678" cy="647699"/>
        </a:xfrm>
        <a:prstGeom prst="rect">
          <a:avLst/>
        </a:prstGeom>
      </xdr:spPr>
    </xdr:pic>
    <xdr:clientData/>
  </xdr:twoCellAnchor>
  <xdr:twoCellAnchor editAs="oneCell">
    <xdr:from>
      <xdr:col>3</xdr:col>
      <xdr:colOff>66677</xdr:colOff>
      <xdr:row>0</xdr:row>
      <xdr:rowOff>0</xdr:rowOff>
    </xdr:from>
    <xdr:to>
      <xdr:col>4</xdr:col>
      <xdr:colOff>0</xdr:colOff>
      <xdr:row>3</xdr:row>
      <xdr:rowOff>184564</xdr:rowOff>
    </xdr:to>
    <xdr:pic>
      <xdr:nvPicPr>
        <xdr:cNvPr id="36" name="Imagem 35" descr="Marca prefeitura Ivorá - Nova.jp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95477" y="0"/>
          <a:ext cx="542923" cy="7560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I170"/>
  <sheetViews>
    <sheetView topLeftCell="A155" workbookViewId="0">
      <selection activeCell="A174" sqref="A174"/>
    </sheetView>
  </sheetViews>
  <sheetFormatPr defaultRowHeight="15"/>
  <cols>
    <col min="7" max="7" width="31.7109375" customWidth="1"/>
    <col min="8" max="8" width="11.5703125" customWidth="1"/>
  </cols>
  <sheetData>
    <row r="5" spans="1:8">
      <c r="A5" t="s">
        <v>156</v>
      </c>
    </row>
    <row r="6" spans="1:8">
      <c r="A6" t="s">
        <v>157</v>
      </c>
    </row>
    <row r="8" spans="1:8">
      <c r="A8" s="31" t="s">
        <v>159</v>
      </c>
    </row>
    <row r="10" spans="1:8" ht="15.75" thickBot="1">
      <c r="A10" s="32" t="s">
        <v>158</v>
      </c>
    </row>
    <row r="11" spans="1:8">
      <c r="A11" s="75" t="s">
        <v>0</v>
      </c>
      <c r="B11" s="76"/>
      <c r="C11" s="76"/>
      <c r="D11" s="76"/>
      <c r="E11" s="76"/>
      <c r="F11" s="77"/>
      <c r="G11" s="1"/>
      <c r="H11" s="33"/>
    </row>
    <row r="12" spans="1:8">
      <c r="A12" s="2" t="s">
        <v>1</v>
      </c>
      <c r="B12" s="3" t="s">
        <v>2</v>
      </c>
      <c r="C12" s="3"/>
      <c r="D12" s="3"/>
      <c r="E12" s="3"/>
      <c r="F12" s="3"/>
      <c r="G12" s="3"/>
      <c r="H12" s="34">
        <f>((12*H13)+(10*H14))*H15</f>
        <v>150480.61699999997</v>
      </c>
    </row>
    <row r="13" spans="1:8">
      <c r="A13" s="2" t="s">
        <v>3</v>
      </c>
      <c r="B13" s="3" t="s">
        <v>4</v>
      </c>
      <c r="C13" s="3"/>
      <c r="D13" s="3"/>
      <c r="E13" s="3"/>
      <c r="F13" s="3"/>
      <c r="G13" s="3"/>
      <c r="H13" s="61">
        <f>H106</f>
        <v>5.5355734867330009</v>
      </c>
    </row>
    <row r="14" spans="1:8">
      <c r="A14" s="2" t="s">
        <v>5</v>
      </c>
      <c r="B14" s="3" t="s">
        <v>6</v>
      </c>
      <c r="C14" s="3"/>
      <c r="D14" s="3"/>
      <c r="E14" s="3"/>
      <c r="F14" s="3"/>
      <c r="G14" s="3"/>
      <c r="H14" s="61">
        <f>H111</f>
        <v>2.7155591417910445</v>
      </c>
    </row>
    <row r="15" spans="1:8" ht="15.75" thickBot="1">
      <c r="A15" s="4" t="s">
        <v>7</v>
      </c>
      <c r="B15" s="5" t="s">
        <v>8</v>
      </c>
      <c r="C15" s="5"/>
      <c r="D15" s="5"/>
      <c r="E15" s="5"/>
      <c r="F15" s="5"/>
      <c r="G15" s="5"/>
      <c r="H15" s="36">
        <v>1608</v>
      </c>
    </row>
    <row r="16" spans="1:8" ht="15.75" thickBot="1"/>
    <row r="17" spans="1:8">
      <c r="A17" s="75" t="s">
        <v>17</v>
      </c>
      <c r="B17" s="76"/>
      <c r="C17" s="76"/>
      <c r="D17" s="76"/>
      <c r="E17" s="76"/>
      <c r="F17" s="77"/>
      <c r="G17" s="9"/>
      <c r="H17" s="33"/>
    </row>
    <row r="18" spans="1:8">
      <c r="A18" s="2" t="s">
        <v>9</v>
      </c>
      <c r="B18" s="3" t="s">
        <v>10</v>
      </c>
      <c r="C18" s="3"/>
      <c r="D18" s="3"/>
      <c r="E18" s="3"/>
      <c r="F18" s="3"/>
      <c r="G18" s="6"/>
      <c r="H18" s="64">
        <f>H19+H20+H21+H22</f>
        <v>8901.202166666666</v>
      </c>
    </row>
    <row r="19" spans="1:8">
      <c r="A19" s="2" t="s">
        <v>11</v>
      </c>
      <c r="B19" s="3" t="s">
        <v>12</v>
      </c>
      <c r="C19" s="3"/>
      <c r="D19" s="3"/>
      <c r="E19" s="3"/>
      <c r="F19" s="3"/>
      <c r="G19" s="6"/>
      <c r="H19" s="61">
        <f>H26</f>
        <v>5897.4780000000001</v>
      </c>
    </row>
    <row r="20" spans="1:8">
      <c r="A20" s="2" t="s">
        <v>13</v>
      </c>
      <c r="B20" s="3" t="s">
        <v>14</v>
      </c>
      <c r="C20" s="3"/>
      <c r="D20" s="3"/>
      <c r="E20" s="3"/>
      <c r="F20" s="3"/>
      <c r="G20" s="6"/>
      <c r="H20" s="61">
        <f>H52</f>
        <v>382.89083333333332</v>
      </c>
    </row>
    <row r="21" spans="1:8">
      <c r="A21" s="3" t="s">
        <v>15</v>
      </c>
      <c r="B21" s="3" t="s">
        <v>16</v>
      </c>
      <c r="C21" s="3"/>
      <c r="D21" s="3"/>
      <c r="E21" s="3"/>
      <c r="F21" s="3"/>
      <c r="G21" s="3"/>
      <c r="H21" s="61">
        <f>H60</f>
        <v>0</v>
      </c>
    </row>
    <row r="22" spans="1:8">
      <c r="A22" s="38" t="s">
        <v>18</v>
      </c>
      <c r="B22" s="8" t="s">
        <v>20</v>
      </c>
      <c r="C22" s="3"/>
      <c r="D22" s="3"/>
      <c r="E22" s="3"/>
      <c r="F22" s="3"/>
      <c r="G22" s="6"/>
      <c r="H22" s="61">
        <f>H75</f>
        <v>2620.8333333333335</v>
      </c>
    </row>
    <row r="23" spans="1:8" ht="15.75" thickBot="1">
      <c r="A23" s="4" t="s">
        <v>19</v>
      </c>
      <c r="B23" s="5" t="s">
        <v>21</v>
      </c>
      <c r="C23" s="5"/>
      <c r="D23" s="5"/>
      <c r="E23" s="5"/>
      <c r="F23" s="5"/>
      <c r="G23" s="7"/>
      <c r="H23" s="36">
        <v>1</v>
      </c>
    </row>
    <row r="24" spans="1:8" ht="15.75" thickBot="1"/>
    <row r="25" spans="1:8">
      <c r="A25" s="75" t="s">
        <v>22</v>
      </c>
      <c r="B25" s="76"/>
      <c r="C25" s="76"/>
      <c r="D25" s="76"/>
      <c r="E25" s="76"/>
      <c r="F25" s="77"/>
      <c r="G25" s="1"/>
      <c r="H25" s="33"/>
    </row>
    <row r="26" spans="1:8">
      <c r="A26" s="2" t="s">
        <v>11</v>
      </c>
      <c r="B26" s="3" t="s">
        <v>12</v>
      </c>
      <c r="C26" s="3"/>
      <c r="D26" s="3"/>
      <c r="E26" s="3"/>
      <c r="F26" s="3"/>
      <c r="G26" s="3"/>
      <c r="H26" s="64">
        <f>H27+H28+H29</f>
        <v>5897.4780000000001</v>
      </c>
    </row>
    <row r="27" spans="1:8">
      <c r="A27" s="2" t="s">
        <v>23</v>
      </c>
      <c r="B27" s="3" t="s">
        <v>24</v>
      </c>
      <c r="C27" s="3"/>
      <c r="D27" s="3"/>
      <c r="E27" s="3"/>
      <c r="F27" s="3"/>
      <c r="G27" s="3"/>
      <c r="H27" s="61">
        <f>H32</f>
        <v>3308.4</v>
      </c>
    </row>
    <row r="28" spans="1:8">
      <c r="A28" s="2" t="s">
        <v>25</v>
      </c>
      <c r="B28" s="3" t="s">
        <v>26</v>
      </c>
      <c r="C28" s="3"/>
      <c r="D28" s="3"/>
      <c r="E28" s="3"/>
      <c r="F28" s="3"/>
      <c r="G28" s="3"/>
      <c r="H28" s="61">
        <f>H38</f>
        <v>397.00799999999998</v>
      </c>
    </row>
    <row r="29" spans="1:8" ht="15.75" thickBot="1">
      <c r="A29" s="4" t="s">
        <v>27</v>
      </c>
      <c r="B29" s="5" t="s">
        <v>28</v>
      </c>
      <c r="C29" s="5"/>
      <c r="D29" s="5"/>
      <c r="E29" s="5"/>
      <c r="F29" s="5"/>
      <c r="G29" s="5"/>
      <c r="H29" s="36">
        <f>H43</f>
        <v>2192.0700000000002</v>
      </c>
    </row>
    <row r="30" spans="1:8" ht="15.75" thickBot="1"/>
    <row r="31" spans="1:8">
      <c r="A31" s="75" t="s">
        <v>144</v>
      </c>
      <c r="B31" s="76"/>
      <c r="C31" s="76"/>
      <c r="D31" s="76"/>
      <c r="E31" s="76"/>
      <c r="F31" s="77"/>
      <c r="G31" s="1"/>
      <c r="H31" s="33"/>
    </row>
    <row r="32" spans="1:8">
      <c r="A32" s="2" t="s">
        <v>23</v>
      </c>
      <c r="B32" s="3" t="s">
        <v>24</v>
      </c>
      <c r="C32" s="3"/>
      <c r="D32" s="3"/>
      <c r="E32" s="3"/>
      <c r="F32" s="3"/>
      <c r="G32" s="3"/>
      <c r="H32" s="64">
        <f>H33*(H34+H35)</f>
        <v>3308.4</v>
      </c>
    </row>
    <row r="33" spans="1:8">
      <c r="A33" s="2" t="s">
        <v>29</v>
      </c>
      <c r="B33" s="3" t="s">
        <v>30</v>
      </c>
      <c r="C33" s="3"/>
      <c r="D33" s="3"/>
      <c r="E33" s="3"/>
      <c r="F33" s="3"/>
      <c r="G33" s="3"/>
      <c r="H33" s="35">
        <v>1</v>
      </c>
    </row>
    <row r="34" spans="1:8">
      <c r="A34" s="2" t="s">
        <v>31</v>
      </c>
      <c r="B34" s="3" t="s">
        <v>32</v>
      </c>
      <c r="C34" s="3"/>
      <c r="D34" s="3"/>
      <c r="E34" s="3"/>
      <c r="F34" s="3"/>
      <c r="G34" s="3"/>
      <c r="H34" s="35">
        <v>1965.25</v>
      </c>
    </row>
    <row r="35" spans="1:8" ht="15.75" thickBot="1">
      <c r="A35" s="4" t="s">
        <v>33</v>
      </c>
      <c r="B35" s="5" t="s">
        <v>34</v>
      </c>
      <c r="C35" s="5"/>
      <c r="D35" s="5"/>
      <c r="E35" s="5"/>
      <c r="F35" s="5"/>
      <c r="G35" s="5"/>
      <c r="H35" s="36">
        <f>220.11+382.08+510.96+230</f>
        <v>1343.15</v>
      </c>
    </row>
    <row r="36" spans="1:8" ht="15.75" thickBot="1"/>
    <row r="37" spans="1:8">
      <c r="A37" s="75" t="s">
        <v>35</v>
      </c>
      <c r="B37" s="76"/>
      <c r="C37" s="76"/>
      <c r="D37" s="76"/>
      <c r="E37" s="76"/>
      <c r="F37" s="77"/>
      <c r="G37" s="1"/>
      <c r="H37" s="33"/>
    </row>
    <row r="38" spans="1:8">
      <c r="A38" s="2" t="s">
        <v>36</v>
      </c>
      <c r="B38" s="3" t="s">
        <v>26</v>
      </c>
      <c r="C38" s="3"/>
      <c r="D38" s="3"/>
      <c r="E38" s="3"/>
      <c r="F38" s="3"/>
      <c r="G38" s="3"/>
      <c r="H38" s="64">
        <f>H39*H40</f>
        <v>397.00799999999998</v>
      </c>
    </row>
    <row r="39" spans="1:8">
      <c r="A39" s="3" t="s">
        <v>23</v>
      </c>
      <c r="B39" s="3" t="s">
        <v>37</v>
      </c>
      <c r="C39" s="3"/>
      <c r="D39" s="3"/>
      <c r="E39" s="3"/>
      <c r="F39" s="3"/>
      <c r="G39" s="3"/>
      <c r="H39" s="61">
        <f>H32</f>
        <v>3308.4</v>
      </c>
    </row>
    <row r="40" spans="1:8" ht="15.75" thickBot="1">
      <c r="A40" s="4" t="s">
        <v>38</v>
      </c>
      <c r="B40" s="5" t="s">
        <v>39</v>
      </c>
      <c r="C40" s="5"/>
      <c r="D40" s="5"/>
      <c r="E40" s="5"/>
      <c r="F40" s="5"/>
      <c r="G40" s="7"/>
      <c r="H40" s="62">
        <v>0.12</v>
      </c>
    </row>
    <row r="41" spans="1:8" ht="15.75" thickBot="1"/>
    <row r="42" spans="1:8">
      <c r="A42" s="75" t="s">
        <v>143</v>
      </c>
      <c r="B42" s="76"/>
      <c r="C42" s="76"/>
      <c r="D42" s="76"/>
      <c r="E42" s="76"/>
      <c r="F42" s="77"/>
      <c r="G42" s="1"/>
      <c r="H42" s="33"/>
    </row>
    <row r="43" spans="1:8">
      <c r="A43" s="2" t="s">
        <v>27</v>
      </c>
      <c r="B43" s="3" t="s">
        <v>28</v>
      </c>
      <c r="C43" s="3"/>
      <c r="D43" s="3"/>
      <c r="E43" s="3"/>
      <c r="F43" s="3"/>
      <c r="G43" s="3"/>
      <c r="H43" s="37">
        <f>H44*(H45+H46)</f>
        <v>2192.0700000000002</v>
      </c>
    </row>
    <row r="44" spans="1:8">
      <c r="A44" s="2" t="s">
        <v>29</v>
      </c>
      <c r="B44" s="3" t="s">
        <v>40</v>
      </c>
      <c r="C44" s="3"/>
      <c r="D44" s="3"/>
      <c r="E44" s="3"/>
      <c r="F44" s="3"/>
      <c r="G44" s="3"/>
      <c r="H44" s="35">
        <v>1</v>
      </c>
    </row>
    <row r="45" spans="1:8">
      <c r="A45" s="2" t="s">
        <v>31</v>
      </c>
      <c r="B45" s="3" t="s">
        <v>41</v>
      </c>
      <c r="C45" s="3"/>
      <c r="D45" s="3"/>
      <c r="E45" s="3"/>
      <c r="F45" s="3"/>
      <c r="G45" s="3"/>
      <c r="H45" s="35">
        <v>1258.75</v>
      </c>
    </row>
    <row r="46" spans="1:8" ht="15.75" thickBot="1">
      <c r="A46" s="4" t="s">
        <v>33</v>
      </c>
      <c r="B46" s="5" t="s">
        <v>34</v>
      </c>
      <c r="C46" s="5"/>
      <c r="D46" s="5"/>
      <c r="E46" s="5"/>
      <c r="F46" s="5"/>
      <c r="G46" s="5"/>
      <c r="H46" s="36">
        <f>140.98+244.72+327.27+220.35</f>
        <v>933.32</v>
      </c>
    </row>
    <row r="47" spans="1:8" ht="15.75" thickBot="1"/>
    <row r="48" spans="1:8">
      <c r="A48" s="39"/>
      <c r="B48" s="1"/>
      <c r="C48" s="1"/>
      <c r="D48" s="1"/>
      <c r="E48" s="1"/>
      <c r="F48" s="1"/>
      <c r="G48" s="1"/>
      <c r="H48" s="40"/>
    </row>
    <row r="49" spans="1:8">
      <c r="A49" s="41"/>
      <c r="B49" s="42"/>
      <c r="C49" s="42"/>
      <c r="D49" s="42"/>
      <c r="E49" s="42"/>
      <c r="F49" s="42"/>
      <c r="G49" s="42"/>
      <c r="H49" s="43"/>
    </row>
    <row r="50" spans="1:8">
      <c r="A50" s="41"/>
      <c r="B50" s="42"/>
      <c r="C50" s="42"/>
      <c r="D50" s="42"/>
      <c r="E50" s="42"/>
      <c r="F50" s="42"/>
      <c r="G50" s="42"/>
      <c r="H50" s="43"/>
    </row>
    <row r="51" spans="1:8">
      <c r="A51" s="41"/>
      <c r="B51" s="42"/>
      <c r="C51" s="42"/>
      <c r="D51" s="42"/>
      <c r="E51" s="42"/>
      <c r="F51" s="42"/>
      <c r="G51" s="42"/>
      <c r="H51" s="43"/>
    </row>
    <row r="52" spans="1:8">
      <c r="A52" s="44" t="s">
        <v>13</v>
      </c>
      <c r="B52" s="79" t="s">
        <v>14</v>
      </c>
      <c r="C52" s="79"/>
      <c r="D52" s="79"/>
      <c r="E52" s="79"/>
      <c r="F52" s="79"/>
      <c r="G52" s="79"/>
      <c r="H52" s="64">
        <f>(H53+H56)/12</f>
        <v>382.89083333333332</v>
      </c>
    </row>
    <row r="53" spans="1:8">
      <c r="A53" s="44" t="s">
        <v>42</v>
      </c>
      <c r="B53" s="79" t="s">
        <v>46</v>
      </c>
      <c r="C53" s="79"/>
      <c r="D53" s="79"/>
      <c r="E53" s="79"/>
      <c r="F53" s="79"/>
      <c r="G53" s="79"/>
      <c r="H53" s="35">
        <v>94.69</v>
      </c>
    </row>
    <row r="54" spans="1:8">
      <c r="A54" s="44" t="s">
        <v>43</v>
      </c>
      <c r="B54" s="79" t="s">
        <v>47</v>
      </c>
      <c r="C54" s="79"/>
      <c r="D54" s="79"/>
      <c r="E54" s="79"/>
      <c r="F54" s="79"/>
      <c r="G54" s="79"/>
      <c r="H54" s="35">
        <v>1</v>
      </c>
    </row>
    <row r="55" spans="1:8">
      <c r="A55" s="44" t="s">
        <v>44</v>
      </c>
      <c r="B55" s="79" t="s">
        <v>48</v>
      </c>
      <c r="C55" s="79"/>
      <c r="D55" s="79"/>
      <c r="E55" s="79"/>
      <c r="F55" s="79"/>
      <c r="G55" s="79"/>
      <c r="H55" s="35">
        <v>0</v>
      </c>
    </row>
    <row r="56" spans="1:8">
      <c r="A56" s="44" t="s">
        <v>45</v>
      </c>
      <c r="B56" s="80" t="s">
        <v>49</v>
      </c>
      <c r="C56" s="80"/>
      <c r="D56" s="80"/>
      <c r="E56" s="80"/>
      <c r="F56" s="80"/>
      <c r="G56" s="80"/>
      <c r="H56" s="35">
        <v>4500</v>
      </c>
    </row>
    <row r="57" spans="1:8" ht="15.75" thickBot="1">
      <c r="A57" s="45" t="s">
        <v>19</v>
      </c>
      <c r="B57" s="78" t="s">
        <v>21</v>
      </c>
      <c r="C57" s="78"/>
      <c r="D57" s="78"/>
      <c r="E57" s="78"/>
      <c r="F57" s="78"/>
      <c r="G57" s="81"/>
      <c r="H57" s="36">
        <v>1</v>
      </c>
    </row>
    <row r="58" spans="1:8" ht="15.75" thickBot="1"/>
    <row r="59" spans="1:8">
      <c r="A59" s="75" t="s">
        <v>50</v>
      </c>
      <c r="B59" s="76"/>
      <c r="C59" s="76"/>
      <c r="D59" s="76"/>
      <c r="E59" s="76"/>
      <c r="F59" s="77"/>
      <c r="G59" s="1"/>
      <c r="H59" s="33"/>
    </row>
    <row r="60" spans="1:8">
      <c r="A60" s="2" t="s">
        <v>15</v>
      </c>
      <c r="B60" s="3" t="s">
        <v>51</v>
      </c>
      <c r="C60" s="3"/>
      <c r="D60" s="3"/>
      <c r="E60" s="3"/>
      <c r="F60" s="3"/>
      <c r="G60" s="3"/>
      <c r="H60" s="37">
        <f>(H62*H61)/12</f>
        <v>0</v>
      </c>
    </row>
    <row r="61" spans="1:8">
      <c r="A61" s="2" t="s">
        <v>52</v>
      </c>
      <c r="B61" s="3" t="s">
        <v>53</v>
      </c>
      <c r="C61" s="3"/>
      <c r="D61" s="3"/>
      <c r="E61" s="3"/>
      <c r="F61" s="3"/>
      <c r="G61" s="3"/>
      <c r="H61" s="35">
        <f>H68</f>
        <v>0</v>
      </c>
    </row>
    <row r="62" spans="1:8" ht="15.75" thickBot="1">
      <c r="A62" s="4" t="s">
        <v>54</v>
      </c>
      <c r="B62" s="5" t="s">
        <v>55</v>
      </c>
      <c r="C62" s="5"/>
      <c r="D62" s="5"/>
      <c r="E62" s="5"/>
      <c r="F62" s="5"/>
      <c r="G62" s="5"/>
      <c r="H62" s="36">
        <v>340000</v>
      </c>
    </row>
    <row r="63" spans="1:8" ht="15.75" thickBot="1"/>
    <row r="64" spans="1:8">
      <c r="A64" s="39"/>
      <c r="B64" s="1"/>
      <c r="C64" s="1"/>
      <c r="D64" s="1"/>
      <c r="E64" s="1"/>
      <c r="F64" s="1"/>
      <c r="G64" s="1"/>
      <c r="H64" s="40"/>
    </row>
    <row r="65" spans="1:9">
      <c r="A65" s="2"/>
      <c r="B65" s="3"/>
      <c r="C65" s="3"/>
      <c r="D65" s="3"/>
      <c r="E65" s="3"/>
      <c r="F65" s="3"/>
      <c r="G65" s="3"/>
      <c r="H65" s="43"/>
    </row>
    <row r="66" spans="1:9">
      <c r="A66" s="2"/>
      <c r="B66" s="3"/>
      <c r="C66" s="3"/>
      <c r="D66" s="3"/>
      <c r="E66" s="3"/>
      <c r="F66" s="3"/>
      <c r="G66" s="3"/>
      <c r="H66" s="43"/>
    </row>
    <row r="67" spans="1:9">
      <c r="A67" s="2"/>
      <c r="B67" s="3"/>
      <c r="C67" s="3"/>
      <c r="D67" s="3"/>
      <c r="E67" s="3"/>
      <c r="F67" s="3"/>
      <c r="G67" s="3"/>
      <c r="H67" s="43"/>
    </row>
    <row r="68" spans="1:9">
      <c r="A68" s="44" t="s">
        <v>56</v>
      </c>
      <c r="B68" s="79" t="s">
        <v>57</v>
      </c>
      <c r="C68" s="79"/>
      <c r="D68" s="79"/>
      <c r="E68" s="79"/>
      <c r="F68" s="79"/>
      <c r="G68" s="79"/>
      <c r="H68" s="37">
        <v>0</v>
      </c>
    </row>
    <row r="69" spans="1:9">
      <c r="A69" s="44" t="s">
        <v>58</v>
      </c>
      <c r="B69" s="79" t="s">
        <v>59</v>
      </c>
      <c r="C69" s="79"/>
      <c r="D69" s="79"/>
      <c r="E69" s="79"/>
      <c r="F69" s="79"/>
      <c r="G69" s="79"/>
      <c r="H69" s="35">
        <v>15</v>
      </c>
    </row>
    <row r="70" spans="1:9">
      <c r="A70" s="44" t="s">
        <v>43</v>
      </c>
      <c r="B70" s="79" t="s">
        <v>62</v>
      </c>
      <c r="C70" s="79"/>
      <c r="D70" s="79"/>
      <c r="E70" s="79"/>
      <c r="F70" s="79"/>
      <c r="G70" s="79"/>
      <c r="H70" s="35">
        <v>1</v>
      </c>
    </row>
    <row r="71" spans="1:9">
      <c r="A71" s="44" t="s">
        <v>60</v>
      </c>
      <c r="B71" s="79" t="s">
        <v>61</v>
      </c>
      <c r="C71" s="79"/>
      <c r="D71" s="79"/>
      <c r="E71" s="79"/>
      <c r="F71" s="79"/>
      <c r="G71" s="79"/>
      <c r="H71" s="35">
        <v>15</v>
      </c>
    </row>
    <row r="72" spans="1:9" ht="15.75" thickBot="1">
      <c r="A72" s="45" t="s">
        <v>63</v>
      </c>
      <c r="B72" s="78" t="s">
        <v>64</v>
      </c>
      <c r="C72" s="78"/>
      <c r="D72" s="78"/>
      <c r="E72" s="78"/>
      <c r="F72" s="78"/>
      <c r="G72" s="78"/>
      <c r="H72" s="36">
        <v>0.15</v>
      </c>
    </row>
    <row r="73" spans="1:9" ht="15.75" thickBot="1"/>
    <row r="74" spans="1:9">
      <c r="A74" s="75" t="s">
        <v>65</v>
      </c>
      <c r="B74" s="76"/>
      <c r="C74" s="76"/>
      <c r="D74" s="76"/>
      <c r="E74" s="76"/>
      <c r="F74" s="77"/>
      <c r="G74" s="9"/>
      <c r="H74" s="33"/>
    </row>
    <row r="75" spans="1:9">
      <c r="A75" s="2" t="s">
        <v>18</v>
      </c>
      <c r="B75" s="3" t="s">
        <v>66</v>
      </c>
      <c r="C75" s="3"/>
      <c r="D75" s="3"/>
      <c r="E75" s="3"/>
      <c r="F75" s="3"/>
      <c r="G75" s="6"/>
      <c r="H75" s="64">
        <f>(H76*H77)/12</f>
        <v>2620.8333333333335</v>
      </c>
    </row>
    <row r="76" spans="1:9">
      <c r="A76" s="2" t="s">
        <v>67</v>
      </c>
      <c r="B76" s="3" t="s">
        <v>68</v>
      </c>
      <c r="C76" s="3"/>
      <c r="D76" s="3"/>
      <c r="E76" s="3"/>
      <c r="F76" s="3"/>
      <c r="G76" s="6"/>
      <c r="H76" s="35">
        <f>H80</f>
        <v>9.2499999999999999E-2</v>
      </c>
      <c r="I76" t="s">
        <v>146</v>
      </c>
    </row>
    <row r="77" spans="1:9" ht="15.75" thickBot="1">
      <c r="A77" s="4" t="s">
        <v>54</v>
      </c>
      <c r="B77" s="5" t="s">
        <v>69</v>
      </c>
      <c r="C77" s="5"/>
      <c r="D77" s="5"/>
      <c r="E77" s="5"/>
      <c r="F77" s="5"/>
      <c r="G77" s="7"/>
      <c r="H77" s="36">
        <v>340000</v>
      </c>
    </row>
    <row r="78" spans="1:9" ht="15.75" thickBot="1"/>
    <row r="79" spans="1:9">
      <c r="A79" s="75" t="s">
        <v>70</v>
      </c>
      <c r="B79" s="76"/>
      <c r="C79" s="76"/>
      <c r="D79" s="76"/>
      <c r="E79" s="76"/>
      <c r="F79" s="77"/>
      <c r="G79" s="9"/>
      <c r="H79" s="33"/>
    </row>
    <row r="80" spans="1:9">
      <c r="A80" s="2" t="s">
        <v>71</v>
      </c>
      <c r="B80" s="3" t="s">
        <v>72</v>
      </c>
      <c r="C80" s="3"/>
      <c r="D80" s="3"/>
      <c r="E80" s="3"/>
      <c r="F80" s="3"/>
      <c r="G80" s="6"/>
      <c r="H80" s="37">
        <v>9.2499999999999999E-2</v>
      </c>
    </row>
    <row r="81" spans="1:8" ht="15.75" thickBot="1">
      <c r="A81" s="4" t="s">
        <v>73</v>
      </c>
      <c r="B81" s="5" t="s">
        <v>166</v>
      </c>
      <c r="C81" s="5"/>
      <c r="D81" s="5"/>
      <c r="E81" s="5"/>
      <c r="F81" s="5"/>
      <c r="G81" s="7"/>
      <c r="H81" s="36"/>
    </row>
    <row r="82" spans="1:8" ht="15.75" thickBot="1"/>
    <row r="83" spans="1:8">
      <c r="A83" s="39"/>
      <c r="B83" s="1"/>
      <c r="C83" s="1"/>
      <c r="D83" s="1"/>
      <c r="E83" s="1"/>
      <c r="F83" s="1"/>
      <c r="G83" s="1"/>
      <c r="H83" s="40"/>
    </row>
    <row r="84" spans="1:8">
      <c r="A84" s="2"/>
      <c r="B84" s="3"/>
      <c r="C84" s="3"/>
      <c r="D84" s="3"/>
      <c r="E84" s="3"/>
      <c r="F84" s="3"/>
      <c r="G84" s="3"/>
      <c r="H84" s="43"/>
    </row>
    <row r="85" spans="1:8">
      <c r="A85" s="2"/>
      <c r="B85" s="3"/>
      <c r="C85" s="3"/>
      <c r="D85" s="3"/>
      <c r="E85" s="3"/>
      <c r="F85" s="3"/>
      <c r="G85" s="3"/>
      <c r="H85" s="43"/>
    </row>
    <row r="86" spans="1:8">
      <c r="A86" s="2"/>
      <c r="B86" s="3"/>
      <c r="C86" s="3"/>
      <c r="D86" s="3"/>
      <c r="E86" s="3"/>
      <c r="F86" s="3"/>
      <c r="G86" s="46" t="s">
        <v>147</v>
      </c>
      <c r="H86" s="43"/>
    </row>
    <row r="87" spans="1:8">
      <c r="A87" s="2"/>
      <c r="B87" s="3"/>
      <c r="C87" s="3"/>
      <c r="D87" s="3"/>
      <c r="E87" s="3"/>
      <c r="F87" s="3"/>
      <c r="G87" s="3"/>
      <c r="H87" s="43"/>
    </row>
    <row r="88" spans="1:8">
      <c r="A88" s="58" t="s">
        <v>75</v>
      </c>
      <c r="B88" s="79" t="s">
        <v>76</v>
      </c>
      <c r="C88" s="79"/>
      <c r="D88" s="79"/>
      <c r="E88" s="79"/>
      <c r="F88" s="79"/>
      <c r="G88" s="79"/>
      <c r="H88" s="64">
        <f>(1-((H91-(H90-2))/(1+2+3+4+5+6+7+8+9+10))*(1-H92))*H89</f>
        <v>8.9640909090909091E-2</v>
      </c>
    </row>
    <row r="89" spans="1:8">
      <c r="A89" s="59" t="s">
        <v>77</v>
      </c>
      <c r="B89" s="79" t="s">
        <v>78</v>
      </c>
      <c r="C89" s="79"/>
      <c r="D89" s="79"/>
      <c r="E89" s="79"/>
      <c r="F89" s="79"/>
      <c r="G89" s="79"/>
      <c r="H89" s="61">
        <v>9.2499999999999999E-2</v>
      </c>
    </row>
    <row r="90" spans="1:8">
      <c r="A90" s="59" t="s">
        <v>58</v>
      </c>
      <c r="B90" s="79" t="s">
        <v>79</v>
      </c>
      <c r="C90" s="79"/>
      <c r="D90" s="79"/>
      <c r="E90" s="79"/>
      <c r="F90" s="79"/>
      <c r="G90" s="79"/>
      <c r="H90" s="35">
        <v>15</v>
      </c>
    </row>
    <row r="91" spans="1:8">
      <c r="A91" s="59" t="s">
        <v>60</v>
      </c>
      <c r="B91" s="79" t="s">
        <v>61</v>
      </c>
      <c r="C91" s="79"/>
      <c r="D91" s="79"/>
      <c r="E91" s="79"/>
      <c r="F91" s="79"/>
      <c r="G91" s="79"/>
      <c r="H91" s="35">
        <v>15</v>
      </c>
    </row>
    <row r="92" spans="1:8" ht="15.75" thickBot="1">
      <c r="A92" s="53" t="s">
        <v>63</v>
      </c>
      <c r="B92" s="78" t="s">
        <v>64</v>
      </c>
      <c r="C92" s="78"/>
      <c r="D92" s="78"/>
      <c r="E92" s="78"/>
      <c r="F92" s="78"/>
      <c r="G92" s="78"/>
      <c r="H92" s="36">
        <v>0.15</v>
      </c>
    </row>
    <row r="93" spans="1:8" ht="15.75" thickBot="1"/>
    <row r="94" spans="1:8">
      <c r="A94" s="39"/>
      <c r="B94" s="1"/>
      <c r="C94" s="1"/>
      <c r="D94" s="1"/>
      <c r="E94" s="1"/>
      <c r="F94" s="1"/>
      <c r="G94" s="1"/>
      <c r="H94" s="40"/>
    </row>
    <row r="95" spans="1:8">
      <c r="A95" s="2"/>
      <c r="B95" s="3"/>
      <c r="C95" s="3"/>
      <c r="D95" s="3"/>
      <c r="E95" s="3"/>
      <c r="F95" s="3"/>
      <c r="G95" s="3"/>
      <c r="H95" s="43"/>
    </row>
    <row r="96" spans="1:8">
      <c r="A96" s="2"/>
      <c r="B96" s="3"/>
      <c r="C96" s="3"/>
      <c r="D96" s="3"/>
      <c r="E96" s="3"/>
      <c r="F96" s="3"/>
      <c r="G96" s="3"/>
      <c r="H96" s="43"/>
    </row>
    <row r="97" spans="1:8">
      <c r="A97" s="2"/>
      <c r="B97" s="3"/>
      <c r="C97" s="3"/>
      <c r="D97" s="3"/>
      <c r="E97" s="3"/>
      <c r="F97" s="3"/>
      <c r="G97" s="46" t="s">
        <v>147</v>
      </c>
      <c r="H97" s="43"/>
    </row>
    <row r="98" spans="1:8">
      <c r="A98" s="2"/>
      <c r="B98" s="3"/>
      <c r="C98" s="3"/>
      <c r="D98" s="3"/>
      <c r="E98" s="3"/>
      <c r="F98" s="3"/>
      <c r="G98" s="3"/>
      <c r="H98" s="43"/>
    </row>
    <row r="99" spans="1:8">
      <c r="A99" s="44" t="s">
        <v>75</v>
      </c>
      <c r="B99" s="79" t="s">
        <v>76</v>
      </c>
      <c r="C99" s="79"/>
      <c r="D99" s="79"/>
      <c r="E99" s="79"/>
      <c r="F99" s="79"/>
      <c r="G99" s="79"/>
      <c r="H99" s="55"/>
    </row>
    <row r="100" spans="1:8">
      <c r="A100" s="44" t="s">
        <v>77</v>
      </c>
      <c r="B100" s="79" t="s">
        <v>78</v>
      </c>
      <c r="C100" s="79"/>
      <c r="D100" s="79"/>
      <c r="E100" s="79"/>
      <c r="F100" s="79"/>
      <c r="G100" s="79"/>
      <c r="H100" s="55"/>
    </row>
    <row r="101" spans="1:8">
      <c r="A101" s="44" t="s">
        <v>58</v>
      </c>
      <c r="B101" s="79" t="s">
        <v>79</v>
      </c>
      <c r="C101" s="79"/>
      <c r="D101" s="79"/>
      <c r="E101" s="79"/>
      <c r="F101" s="79"/>
      <c r="G101" s="79"/>
      <c r="H101" s="55"/>
    </row>
    <row r="102" spans="1:8">
      <c r="A102" s="44" t="s">
        <v>60</v>
      </c>
      <c r="B102" s="79" t="s">
        <v>61</v>
      </c>
      <c r="C102" s="79"/>
      <c r="D102" s="79"/>
      <c r="E102" s="79"/>
      <c r="F102" s="79"/>
      <c r="G102" s="79"/>
      <c r="H102" s="55"/>
    </row>
    <row r="103" spans="1:8" ht="15.75" thickBot="1">
      <c r="A103" s="45" t="s">
        <v>63</v>
      </c>
      <c r="B103" s="78" t="s">
        <v>64</v>
      </c>
      <c r="C103" s="78"/>
      <c r="D103" s="78"/>
      <c r="E103" s="78"/>
      <c r="F103" s="78"/>
      <c r="G103" s="78"/>
      <c r="H103" s="56"/>
    </row>
    <row r="104" spans="1:8" ht="15.75" thickBot="1"/>
    <row r="105" spans="1:8">
      <c r="A105" s="75" t="s">
        <v>80</v>
      </c>
      <c r="B105" s="76"/>
      <c r="C105" s="76"/>
      <c r="D105" s="76"/>
      <c r="E105" s="76"/>
      <c r="F105" s="77"/>
      <c r="G105" s="1"/>
      <c r="H105" s="54"/>
    </row>
    <row r="106" spans="1:8">
      <c r="A106" s="59" t="s">
        <v>3</v>
      </c>
      <c r="B106" s="3" t="s">
        <v>81</v>
      </c>
      <c r="C106" s="3"/>
      <c r="D106" s="3"/>
      <c r="E106" s="3"/>
      <c r="F106" s="3"/>
      <c r="G106" s="3"/>
      <c r="H106" s="65">
        <f>H107/H108</f>
        <v>5.5355734867330009</v>
      </c>
    </row>
    <row r="107" spans="1:8">
      <c r="A107" s="59" t="s">
        <v>9</v>
      </c>
      <c r="B107" s="3" t="s">
        <v>82</v>
      </c>
      <c r="C107" s="3"/>
      <c r="D107" s="3"/>
      <c r="E107" s="3"/>
      <c r="F107" s="3"/>
      <c r="G107" s="3"/>
      <c r="H107" s="67">
        <f>H18</f>
        <v>8901.202166666666</v>
      </c>
    </row>
    <row r="108" spans="1:8" ht="15.75" thickBot="1">
      <c r="A108" s="53" t="s">
        <v>7</v>
      </c>
      <c r="B108" s="5" t="s">
        <v>83</v>
      </c>
      <c r="C108" s="5"/>
      <c r="D108" s="5"/>
      <c r="E108" s="5"/>
      <c r="F108" s="5"/>
      <c r="G108" s="5"/>
      <c r="H108" s="56">
        <f>H15</f>
        <v>1608</v>
      </c>
    </row>
    <row r="109" spans="1:8" ht="15.75" thickBot="1"/>
    <row r="110" spans="1:8">
      <c r="A110" s="75" t="s">
        <v>84</v>
      </c>
      <c r="B110" s="76"/>
      <c r="C110" s="76"/>
      <c r="D110" s="76"/>
      <c r="E110" s="76"/>
      <c r="F110" s="77"/>
      <c r="G110" s="1"/>
      <c r="H110" s="54"/>
    </row>
    <row r="111" spans="1:8">
      <c r="A111" s="52" t="s">
        <v>5</v>
      </c>
      <c r="B111" s="79" t="s">
        <v>85</v>
      </c>
      <c r="C111" s="79"/>
      <c r="D111" s="79"/>
      <c r="E111" s="79"/>
      <c r="F111" s="79"/>
      <c r="G111" s="79"/>
      <c r="H111" s="65">
        <f>H112+H113+H114+H115</f>
        <v>2.7155591417910445</v>
      </c>
    </row>
    <row r="112" spans="1:8">
      <c r="A112" s="44" t="s">
        <v>86</v>
      </c>
      <c r="B112" s="79" t="s">
        <v>87</v>
      </c>
      <c r="C112" s="79"/>
      <c r="D112" s="79"/>
      <c r="E112" s="79"/>
      <c r="F112" s="79"/>
      <c r="G112" s="79"/>
      <c r="H112" s="67">
        <f>H118</f>
        <v>2.1560000000000001</v>
      </c>
    </row>
    <row r="113" spans="1:8">
      <c r="A113" s="44" t="s">
        <v>88</v>
      </c>
      <c r="B113" s="79" t="s">
        <v>89</v>
      </c>
      <c r="C113" s="79"/>
      <c r="D113" s="79"/>
      <c r="E113" s="79"/>
      <c r="F113" s="79"/>
      <c r="G113" s="79"/>
      <c r="H113" s="67">
        <f>H125</f>
        <v>0.21559999999999999</v>
      </c>
    </row>
    <row r="114" spans="1:8">
      <c r="A114" s="44" t="s">
        <v>90</v>
      </c>
      <c r="B114" s="79" t="s">
        <v>91</v>
      </c>
      <c r="C114" s="79"/>
      <c r="D114" s="79"/>
      <c r="E114" s="79"/>
      <c r="F114" s="79"/>
      <c r="G114" s="79"/>
      <c r="H114" s="67">
        <f>H130</f>
        <v>0.15</v>
      </c>
    </row>
    <row r="115" spans="1:8" ht="15.75" thickBot="1">
      <c r="A115" s="45" t="s">
        <v>92</v>
      </c>
      <c r="B115" s="78" t="s">
        <v>93</v>
      </c>
      <c r="C115" s="78"/>
      <c r="D115" s="78"/>
      <c r="E115" s="78"/>
      <c r="F115" s="78"/>
      <c r="G115" s="78"/>
      <c r="H115" s="68">
        <f>H143</f>
        <v>0.19395914179104479</v>
      </c>
    </row>
    <row r="116" spans="1:8" ht="15.75" thickBot="1"/>
    <row r="117" spans="1:8">
      <c r="A117" s="75" t="s">
        <v>94</v>
      </c>
      <c r="B117" s="76"/>
      <c r="C117" s="76"/>
      <c r="D117" s="76"/>
      <c r="E117" s="76"/>
      <c r="F117" s="77"/>
      <c r="G117" s="9"/>
      <c r="H117" s="40"/>
    </row>
    <row r="118" spans="1:8">
      <c r="A118" s="44" t="s">
        <v>86</v>
      </c>
      <c r="B118" s="85" t="s">
        <v>95</v>
      </c>
      <c r="C118" s="86"/>
      <c r="D118" s="86"/>
      <c r="E118" s="86"/>
      <c r="F118" s="86"/>
      <c r="G118" s="86"/>
      <c r="H118" s="65">
        <f>H119*H120</f>
        <v>2.1560000000000001</v>
      </c>
    </row>
    <row r="119" spans="1:8">
      <c r="A119" s="44" t="s">
        <v>96</v>
      </c>
      <c r="B119" s="79" t="s">
        <v>98</v>
      </c>
      <c r="C119" s="79"/>
      <c r="D119" s="79"/>
      <c r="E119" s="79"/>
      <c r="F119" s="79"/>
      <c r="G119" s="79"/>
      <c r="H119" s="67">
        <v>0.4</v>
      </c>
    </row>
    <row r="120" spans="1:8" ht="15.75" thickBot="1">
      <c r="A120" s="45" t="s">
        <v>97</v>
      </c>
      <c r="B120" s="78" t="s">
        <v>99</v>
      </c>
      <c r="C120" s="78"/>
      <c r="D120" s="78"/>
      <c r="E120" s="78"/>
      <c r="F120" s="78"/>
      <c r="G120" s="78"/>
      <c r="H120" s="56">
        <v>5.39</v>
      </c>
    </row>
    <row r="121" spans="1:8" ht="15.75" thickBot="1"/>
    <row r="122" spans="1:8" ht="15.75" thickBot="1">
      <c r="A122" s="82" t="s">
        <v>100</v>
      </c>
      <c r="B122" s="83"/>
      <c r="C122" s="83"/>
      <c r="D122" s="83"/>
      <c r="E122" s="83"/>
      <c r="F122" s="84"/>
      <c r="G122" s="50"/>
      <c r="H122" s="51"/>
    </row>
    <row r="123" spans="1:8" ht="15.75" thickBot="1"/>
    <row r="124" spans="1:8">
      <c r="A124" s="75" t="s">
        <v>101</v>
      </c>
      <c r="B124" s="76"/>
      <c r="C124" s="76"/>
      <c r="D124" s="76"/>
      <c r="E124" s="76"/>
      <c r="F124" s="77"/>
      <c r="G124" s="9"/>
      <c r="H124" s="40"/>
    </row>
    <row r="125" spans="1:8">
      <c r="A125" s="44" t="s">
        <v>88</v>
      </c>
      <c r="B125" s="85" t="s">
        <v>102</v>
      </c>
      <c r="C125" s="86"/>
      <c r="D125" s="86"/>
      <c r="E125" s="86"/>
      <c r="F125" s="86"/>
      <c r="G125" s="87"/>
      <c r="H125" s="69">
        <f>H126*H127</f>
        <v>0.21559999999999999</v>
      </c>
    </row>
    <row r="126" spans="1:8">
      <c r="A126" s="44" t="s">
        <v>103</v>
      </c>
      <c r="B126" s="79" t="s">
        <v>104</v>
      </c>
      <c r="C126" s="79"/>
      <c r="D126" s="79"/>
      <c r="E126" s="79"/>
      <c r="F126" s="79"/>
      <c r="G126" s="79"/>
      <c r="H126" s="55">
        <v>0.04</v>
      </c>
    </row>
    <row r="127" spans="1:8" ht="15.75" thickBot="1">
      <c r="A127" s="45" t="s">
        <v>97</v>
      </c>
      <c r="B127" s="78" t="s">
        <v>99</v>
      </c>
      <c r="C127" s="78"/>
      <c r="D127" s="78"/>
      <c r="E127" s="78"/>
      <c r="F127" s="78"/>
      <c r="G127" s="78"/>
      <c r="H127" s="56">
        <v>5.39</v>
      </c>
    </row>
    <row r="128" spans="1:8" ht="15.75" thickBot="1"/>
    <row r="129" spans="1:8">
      <c r="A129" s="75" t="s">
        <v>145</v>
      </c>
      <c r="B129" s="76"/>
      <c r="C129" s="76"/>
      <c r="D129" s="76"/>
      <c r="E129" s="76"/>
      <c r="F129" s="77"/>
      <c r="G129" s="9"/>
      <c r="H129" s="40"/>
    </row>
    <row r="130" spans="1:8">
      <c r="A130" s="44" t="s">
        <v>90</v>
      </c>
      <c r="B130" s="85" t="s">
        <v>105</v>
      </c>
      <c r="C130" s="86"/>
      <c r="D130" s="86"/>
      <c r="E130" s="86"/>
      <c r="F130" s="86"/>
      <c r="G130" s="87"/>
      <c r="H130" s="69">
        <f>((H131*H132)+(H133*H132*H134))/H135</f>
        <v>0.15</v>
      </c>
    </row>
    <row r="131" spans="1:8">
      <c r="A131" s="44" t="s">
        <v>106</v>
      </c>
      <c r="B131" s="79" t="s">
        <v>107</v>
      </c>
      <c r="C131" s="79"/>
      <c r="D131" s="79"/>
      <c r="E131" s="79"/>
      <c r="F131" s="79"/>
      <c r="G131" s="79"/>
      <c r="H131" s="55">
        <v>1375</v>
      </c>
    </row>
    <row r="132" spans="1:8">
      <c r="A132" s="44" t="s">
        <v>108</v>
      </c>
      <c r="B132" s="79" t="s">
        <v>109</v>
      </c>
      <c r="C132" s="79"/>
      <c r="D132" s="79"/>
      <c r="E132" s="79"/>
      <c r="F132" s="79"/>
      <c r="G132" s="79"/>
      <c r="H132" s="55">
        <v>6</v>
      </c>
    </row>
    <row r="133" spans="1:8">
      <c r="A133" s="44" t="s">
        <v>110</v>
      </c>
      <c r="B133" s="79" t="s">
        <v>111</v>
      </c>
      <c r="C133" s="79"/>
      <c r="D133" s="79"/>
      <c r="E133" s="79"/>
      <c r="F133" s="79"/>
      <c r="G133" s="79"/>
      <c r="H133" s="55">
        <v>500</v>
      </c>
    </row>
    <row r="134" spans="1:8">
      <c r="A134" s="52" t="s">
        <v>112</v>
      </c>
      <c r="B134" s="79" t="s">
        <v>113</v>
      </c>
      <c r="C134" s="79"/>
      <c r="D134" s="79"/>
      <c r="E134" s="79"/>
      <c r="F134" s="79"/>
      <c r="G134" s="79"/>
      <c r="H134" s="55">
        <v>2.5</v>
      </c>
    </row>
    <row r="135" spans="1:8" ht="15.75" thickBot="1">
      <c r="A135" s="45" t="s">
        <v>114</v>
      </c>
      <c r="B135" s="78" t="s">
        <v>115</v>
      </c>
      <c r="C135" s="78"/>
      <c r="D135" s="78"/>
      <c r="E135" s="78"/>
      <c r="F135" s="78"/>
      <c r="G135" s="78"/>
      <c r="H135" s="56">
        <v>105000</v>
      </c>
    </row>
    <row r="136" spans="1:8" ht="15.75" thickBot="1"/>
    <row r="137" spans="1:8">
      <c r="A137" s="75" t="s">
        <v>116</v>
      </c>
      <c r="B137" s="76"/>
      <c r="C137" s="76"/>
      <c r="D137" s="76"/>
      <c r="E137" s="76"/>
      <c r="F137" s="77"/>
      <c r="G137" s="9"/>
      <c r="H137" s="40"/>
    </row>
    <row r="138" spans="1:8">
      <c r="A138" s="44" t="s">
        <v>117</v>
      </c>
      <c r="B138" s="85" t="s">
        <v>118</v>
      </c>
      <c r="C138" s="86"/>
      <c r="D138" s="86"/>
      <c r="E138" s="86"/>
      <c r="F138" s="86"/>
      <c r="G138" s="87"/>
      <c r="H138" s="48">
        <f>H139/H140</f>
        <v>1608</v>
      </c>
    </row>
    <row r="139" spans="1:8">
      <c r="A139" s="44" t="s">
        <v>7</v>
      </c>
      <c r="B139" s="79" t="s">
        <v>119</v>
      </c>
      <c r="C139" s="79"/>
      <c r="D139" s="79"/>
      <c r="E139" s="79"/>
      <c r="F139" s="79"/>
      <c r="G139" s="79"/>
      <c r="H139" s="55">
        <f>H15</f>
        <v>1608</v>
      </c>
    </row>
    <row r="140" spans="1:8" ht="15.75" thickBot="1">
      <c r="A140" s="45" t="s">
        <v>19</v>
      </c>
      <c r="B140" s="78" t="s">
        <v>120</v>
      </c>
      <c r="C140" s="78"/>
      <c r="D140" s="78"/>
      <c r="E140" s="78"/>
      <c r="F140" s="78"/>
      <c r="G140" s="78"/>
      <c r="H140" s="56">
        <v>1</v>
      </c>
    </row>
    <row r="141" spans="1:8" ht="15.75" thickBot="1"/>
    <row r="142" spans="1:8">
      <c r="A142" s="75" t="s">
        <v>121</v>
      </c>
      <c r="B142" s="76"/>
      <c r="C142" s="76"/>
      <c r="D142" s="76"/>
      <c r="E142" s="76"/>
      <c r="F142" s="77"/>
      <c r="G142" s="9"/>
      <c r="H142" s="40"/>
    </row>
    <row r="143" spans="1:8">
      <c r="A143" s="44" t="s">
        <v>92</v>
      </c>
      <c r="B143" s="85" t="s">
        <v>122</v>
      </c>
      <c r="C143" s="86"/>
      <c r="D143" s="86"/>
      <c r="E143" s="86"/>
      <c r="F143" s="86"/>
      <c r="G143" s="87"/>
      <c r="H143" s="69">
        <f>(H144*H145)/H146</f>
        <v>0.19395914179104479</v>
      </c>
    </row>
    <row r="144" spans="1:8">
      <c r="A144" s="44" t="s">
        <v>123</v>
      </c>
      <c r="B144" s="79" t="s">
        <v>124</v>
      </c>
      <c r="C144" s="79"/>
      <c r="D144" s="79"/>
      <c r="E144" s="79"/>
      <c r="F144" s="79"/>
      <c r="G144" s="79"/>
      <c r="H144" s="66">
        <v>3.3E-3</v>
      </c>
    </row>
    <row r="145" spans="1:8">
      <c r="A145" s="44" t="s">
        <v>125</v>
      </c>
      <c r="B145" s="79" t="s">
        <v>126</v>
      </c>
      <c r="C145" s="79"/>
      <c r="D145" s="79"/>
      <c r="E145" s="79"/>
      <c r="F145" s="79"/>
      <c r="G145" s="79"/>
      <c r="H145" s="55">
        <v>94511</v>
      </c>
    </row>
    <row r="146" spans="1:8" ht="15.75" thickBot="1">
      <c r="A146" s="53" t="s">
        <v>117</v>
      </c>
      <c r="B146" s="88" t="s">
        <v>127</v>
      </c>
      <c r="C146" s="78"/>
      <c r="D146" s="78"/>
      <c r="E146" s="78"/>
      <c r="F146" s="78"/>
      <c r="G146" s="81"/>
      <c r="H146" s="47">
        <f>H15</f>
        <v>1608</v>
      </c>
    </row>
    <row r="147" spans="1:8" ht="15.75" thickBot="1"/>
    <row r="148" spans="1:8">
      <c r="A148" s="75" t="s">
        <v>128</v>
      </c>
      <c r="B148" s="76"/>
      <c r="C148" s="76"/>
      <c r="D148" s="76"/>
      <c r="E148" s="76"/>
      <c r="F148" s="77"/>
      <c r="G148" s="9"/>
      <c r="H148" s="40"/>
    </row>
    <row r="149" spans="1:8">
      <c r="A149" s="44" t="s">
        <v>129</v>
      </c>
      <c r="B149" s="85" t="s">
        <v>130</v>
      </c>
      <c r="C149" s="86"/>
      <c r="D149" s="86"/>
      <c r="E149" s="86"/>
      <c r="F149" s="86"/>
      <c r="G149" s="87"/>
      <c r="H149" s="69">
        <f>H150/H151</f>
        <v>5573.3561851851837</v>
      </c>
    </row>
    <row r="150" spans="1:8">
      <c r="A150" s="44" t="s">
        <v>1</v>
      </c>
      <c r="B150" s="79" t="s">
        <v>131</v>
      </c>
      <c r="C150" s="79"/>
      <c r="D150" s="79"/>
      <c r="E150" s="79"/>
      <c r="F150" s="79"/>
      <c r="G150" s="79"/>
      <c r="H150" s="60">
        <f>H12</f>
        <v>150480.61699999997</v>
      </c>
    </row>
    <row r="151" spans="1:8" ht="15.75" thickBot="1">
      <c r="A151" s="45" t="s">
        <v>132</v>
      </c>
      <c r="B151" s="88" t="s">
        <v>168</v>
      </c>
      <c r="C151" s="78"/>
      <c r="D151" s="78"/>
      <c r="E151" s="78"/>
      <c r="F151" s="78"/>
      <c r="G151" s="81"/>
      <c r="H151" s="47">
        <v>27</v>
      </c>
    </row>
    <row r="153" spans="1:8" ht="15.75" thickBot="1"/>
    <row r="154" spans="1:8" ht="15.75" thickBot="1">
      <c r="A154" s="11" t="s">
        <v>135</v>
      </c>
      <c r="B154" s="12"/>
      <c r="C154" s="13"/>
    </row>
    <row r="155" spans="1:8">
      <c r="A155" s="14" t="s">
        <v>136</v>
      </c>
      <c r="B155" s="15"/>
      <c r="C155" s="16">
        <v>4.6800000000000001E-2</v>
      </c>
    </row>
    <row r="156" spans="1:8">
      <c r="A156" s="17" t="s">
        <v>137</v>
      </c>
      <c r="B156" s="18"/>
      <c r="C156" s="19">
        <v>4.0000000000000001E-3</v>
      </c>
    </row>
    <row r="157" spans="1:8">
      <c r="A157" s="17" t="s">
        <v>138</v>
      </c>
      <c r="B157" s="18"/>
      <c r="C157" s="19">
        <v>4.0000000000000001E-3</v>
      </c>
    </row>
    <row r="158" spans="1:8">
      <c r="A158" s="17" t="s">
        <v>139</v>
      </c>
      <c r="B158" s="18"/>
      <c r="C158" s="19">
        <v>1.2699999999999999E-2</v>
      </c>
    </row>
    <row r="159" spans="1:8">
      <c r="A159" s="17" t="s">
        <v>140</v>
      </c>
      <c r="B159" s="18"/>
      <c r="C159" s="19">
        <v>1.23E-2</v>
      </c>
    </row>
    <row r="160" spans="1:8">
      <c r="A160" s="17" t="s">
        <v>141</v>
      </c>
      <c r="B160" s="18"/>
      <c r="C160" s="19">
        <v>7.3999999999999996E-2</v>
      </c>
    </row>
    <row r="161" spans="1:7">
      <c r="A161" s="17" t="s">
        <v>142</v>
      </c>
      <c r="B161" s="18"/>
      <c r="C161" s="19">
        <v>7.1499999999999994E-2</v>
      </c>
    </row>
    <row r="162" spans="1:7" ht="15.75" thickBot="1">
      <c r="A162" s="20" t="s">
        <v>134</v>
      </c>
      <c r="B162" s="21"/>
      <c r="C162" s="22">
        <v>0.25</v>
      </c>
    </row>
    <row r="163" spans="1:7" ht="15.75" thickBot="1"/>
    <row r="164" spans="1:7" ht="15.75" thickBot="1">
      <c r="A164" s="23" t="s">
        <v>154</v>
      </c>
      <c r="B164" s="24"/>
      <c r="C164" s="24"/>
      <c r="D164" s="24"/>
      <c r="E164" s="24"/>
      <c r="F164" s="24"/>
      <c r="G164" s="25">
        <f>H12</f>
        <v>150480.61699999997</v>
      </c>
    </row>
    <row r="165" spans="1:7" ht="15.75" thickBot="1"/>
    <row r="166" spans="1:7" ht="15.75" thickBot="1">
      <c r="A166" s="26" t="s">
        <v>152</v>
      </c>
      <c r="B166" s="24"/>
      <c r="C166" s="24"/>
      <c r="D166" s="24"/>
      <c r="E166" s="24"/>
      <c r="F166" s="27">
        <v>0.25</v>
      </c>
      <c r="G166" s="25">
        <f>(G164*0.25)</f>
        <v>37620.154249999992</v>
      </c>
    </row>
    <row r="167" spans="1:7" ht="15.75" thickBot="1"/>
    <row r="168" spans="1:7" ht="16.5" thickBot="1">
      <c r="A168" s="28" t="s">
        <v>153</v>
      </c>
      <c r="B168" s="29"/>
      <c r="C168" s="29"/>
      <c r="D168" s="29"/>
      <c r="E168" s="29"/>
      <c r="F168" s="29"/>
      <c r="G168" s="30">
        <f>(G164+G166)/10</f>
        <v>18810.077124999996</v>
      </c>
    </row>
    <row r="169" spans="1:7" ht="15.75" thickBot="1"/>
    <row r="170" spans="1:7" ht="16.5" thickBot="1">
      <c r="A170" s="28" t="s">
        <v>155</v>
      </c>
      <c r="B170" s="29"/>
      <c r="C170" s="29"/>
      <c r="D170" s="29"/>
      <c r="E170" s="29"/>
      <c r="F170" s="29"/>
      <c r="G170" s="30">
        <f>G168/H138</f>
        <v>11.697809157338305</v>
      </c>
    </row>
  </sheetData>
  <mergeCells count="66">
    <mergeCell ref="B151:G151"/>
    <mergeCell ref="B138:G138"/>
    <mergeCell ref="B139:G139"/>
    <mergeCell ref="B140:G140"/>
    <mergeCell ref="A142:F142"/>
    <mergeCell ref="B143:G143"/>
    <mergeCell ref="B144:G144"/>
    <mergeCell ref="B145:G145"/>
    <mergeCell ref="B146:G146"/>
    <mergeCell ref="A148:F148"/>
    <mergeCell ref="B149:G149"/>
    <mergeCell ref="B150:G150"/>
    <mergeCell ref="A137:F137"/>
    <mergeCell ref="A124:F124"/>
    <mergeCell ref="B125:G125"/>
    <mergeCell ref="B126:G126"/>
    <mergeCell ref="B127:G127"/>
    <mergeCell ref="A129:F129"/>
    <mergeCell ref="B130:G130"/>
    <mergeCell ref="B131:G131"/>
    <mergeCell ref="B132:G132"/>
    <mergeCell ref="B133:G133"/>
    <mergeCell ref="B134:G134"/>
    <mergeCell ref="B135:G135"/>
    <mergeCell ref="A122:F122"/>
    <mergeCell ref="A105:F105"/>
    <mergeCell ref="A110:F110"/>
    <mergeCell ref="B111:G111"/>
    <mergeCell ref="B112:G112"/>
    <mergeCell ref="B113:G113"/>
    <mergeCell ref="B114:G114"/>
    <mergeCell ref="B115:G115"/>
    <mergeCell ref="A117:F117"/>
    <mergeCell ref="B118:G118"/>
    <mergeCell ref="B119:G119"/>
    <mergeCell ref="B120:G120"/>
    <mergeCell ref="B103:G103"/>
    <mergeCell ref="A74:F74"/>
    <mergeCell ref="A79:F79"/>
    <mergeCell ref="B88:G88"/>
    <mergeCell ref="B89:G89"/>
    <mergeCell ref="B90:G90"/>
    <mergeCell ref="B91:G91"/>
    <mergeCell ref="B92:G92"/>
    <mergeCell ref="B99:G99"/>
    <mergeCell ref="B100:G100"/>
    <mergeCell ref="B101:G101"/>
    <mergeCell ref="B102:G102"/>
    <mergeCell ref="B72:G72"/>
    <mergeCell ref="B52:G52"/>
    <mergeCell ref="B53:G53"/>
    <mergeCell ref="B54:G54"/>
    <mergeCell ref="B55:G55"/>
    <mergeCell ref="B56:G56"/>
    <mergeCell ref="B57:G57"/>
    <mergeCell ref="A59:F59"/>
    <mergeCell ref="B68:G68"/>
    <mergeCell ref="B69:G69"/>
    <mergeCell ref="B70:G70"/>
    <mergeCell ref="B71:G71"/>
    <mergeCell ref="A42:F42"/>
    <mergeCell ref="A11:F11"/>
    <mergeCell ref="A17:F17"/>
    <mergeCell ref="A25:F25"/>
    <mergeCell ref="A31:F31"/>
    <mergeCell ref="A37:F37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5:I170"/>
  <sheetViews>
    <sheetView topLeftCell="A152" workbookViewId="0">
      <selection activeCell="K167" sqref="K167"/>
    </sheetView>
  </sheetViews>
  <sheetFormatPr defaultRowHeight="15"/>
  <cols>
    <col min="7" max="7" width="31.7109375" customWidth="1"/>
    <col min="8" max="8" width="11.85546875" customWidth="1"/>
  </cols>
  <sheetData>
    <row r="5" spans="1:8">
      <c r="A5" t="s">
        <v>156</v>
      </c>
    </row>
    <row r="6" spans="1:8">
      <c r="A6" t="s">
        <v>157</v>
      </c>
    </row>
    <row r="8" spans="1:8">
      <c r="A8" s="31" t="s">
        <v>159</v>
      </c>
    </row>
    <row r="10" spans="1:8" ht="15.75" thickBot="1">
      <c r="A10" s="32" t="s">
        <v>160</v>
      </c>
    </row>
    <row r="11" spans="1:8">
      <c r="A11" s="75" t="s">
        <v>0</v>
      </c>
      <c r="B11" s="76"/>
      <c r="C11" s="76"/>
      <c r="D11" s="76"/>
      <c r="E11" s="76"/>
      <c r="F11" s="77"/>
      <c r="G11" s="1"/>
      <c r="H11" s="33"/>
    </row>
    <row r="12" spans="1:8">
      <c r="A12" s="2" t="s">
        <v>1</v>
      </c>
      <c r="B12" s="3" t="s">
        <v>2</v>
      </c>
      <c r="C12" s="3"/>
      <c r="D12" s="3"/>
      <c r="E12" s="3"/>
      <c r="F12" s="3"/>
      <c r="G12" s="3"/>
      <c r="H12" s="34">
        <f>((12*H13)+(10*H14))*H15</f>
        <v>158356.46599999999</v>
      </c>
    </row>
    <row r="13" spans="1:8">
      <c r="A13" s="2" t="s">
        <v>3</v>
      </c>
      <c r="B13" s="3" t="s">
        <v>4</v>
      </c>
      <c r="C13" s="3"/>
      <c r="D13" s="3"/>
      <c r="E13" s="3"/>
      <c r="F13" s="3"/>
      <c r="G13" s="3"/>
      <c r="H13" s="61">
        <f>H106</f>
        <v>4.568381701030928</v>
      </c>
    </row>
    <row r="14" spans="1:8">
      <c r="A14" s="2" t="s">
        <v>5</v>
      </c>
      <c r="B14" s="3" t="s">
        <v>6</v>
      </c>
      <c r="C14" s="3"/>
      <c r="D14" s="3"/>
      <c r="E14" s="3"/>
      <c r="F14" s="3"/>
      <c r="G14" s="3"/>
      <c r="H14" s="61">
        <f>H111</f>
        <v>2.6806463917525774</v>
      </c>
    </row>
    <row r="15" spans="1:8" ht="15.75" thickBot="1">
      <c r="A15" s="4" t="s">
        <v>7</v>
      </c>
      <c r="B15" s="5" t="s">
        <v>8</v>
      </c>
      <c r="C15" s="5"/>
      <c r="D15" s="5"/>
      <c r="E15" s="5"/>
      <c r="F15" s="5"/>
      <c r="G15" s="5"/>
      <c r="H15" s="36">
        <v>1940</v>
      </c>
    </row>
    <row r="16" spans="1:8" ht="15.75" thickBot="1"/>
    <row r="17" spans="1:8">
      <c r="A17" s="75" t="s">
        <v>17</v>
      </c>
      <c r="B17" s="76"/>
      <c r="C17" s="76"/>
      <c r="D17" s="76"/>
      <c r="E17" s="76"/>
      <c r="F17" s="77"/>
      <c r="G17" s="9"/>
      <c r="H17" s="33"/>
    </row>
    <row r="18" spans="1:8">
      <c r="A18" s="2" t="s">
        <v>9</v>
      </c>
      <c r="B18" s="3" t="s">
        <v>10</v>
      </c>
      <c r="C18" s="3"/>
      <c r="D18" s="3"/>
      <c r="E18" s="3"/>
      <c r="F18" s="3"/>
      <c r="G18" s="6"/>
      <c r="H18" s="64">
        <f>H19+H20+H21+H22</f>
        <v>8862.6605</v>
      </c>
    </row>
    <row r="19" spans="1:8">
      <c r="A19" s="2" t="s">
        <v>11</v>
      </c>
      <c r="B19" s="3" t="s">
        <v>12</v>
      </c>
      <c r="C19" s="3"/>
      <c r="D19" s="3"/>
      <c r="E19" s="3"/>
      <c r="F19" s="3"/>
      <c r="G19" s="6"/>
      <c r="H19" s="61">
        <f>H26</f>
        <v>5897.4780000000001</v>
      </c>
    </row>
    <row r="20" spans="1:8">
      <c r="A20" s="2" t="s">
        <v>13</v>
      </c>
      <c r="B20" s="3" t="s">
        <v>14</v>
      </c>
      <c r="C20" s="3"/>
      <c r="D20" s="3"/>
      <c r="E20" s="3"/>
      <c r="F20" s="3"/>
      <c r="G20" s="6"/>
      <c r="H20" s="61">
        <f>H52</f>
        <v>382.89083333333332</v>
      </c>
    </row>
    <row r="21" spans="1:8">
      <c r="A21" s="3" t="s">
        <v>15</v>
      </c>
      <c r="B21" s="3" t="s">
        <v>16</v>
      </c>
      <c r="C21" s="3"/>
      <c r="D21" s="3"/>
      <c r="E21" s="3"/>
      <c r="F21" s="3"/>
      <c r="G21" s="3"/>
      <c r="H21" s="61">
        <f>H60</f>
        <v>0</v>
      </c>
    </row>
    <row r="22" spans="1:8">
      <c r="A22" s="38" t="s">
        <v>18</v>
      </c>
      <c r="B22" s="8" t="s">
        <v>20</v>
      </c>
      <c r="C22" s="3"/>
      <c r="D22" s="3"/>
      <c r="E22" s="3"/>
      <c r="F22" s="3"/>
      <c r="G22" s="6"/>
      <c r="H22" s="61">
        <f>H75</f>
        <v>2582.2916666666665</v>
      </c>
    </row>
    <row r="23" spans="1:8" ht="15.75" thickBot="1">
      <c r="A23" s="4" t="s">
        <v>19</v>
      </c>
      <c r="B23" s="5" t="s">
        <v>21</v>
      </c>
      <c r="C23" s="5"/>
      <c r="D23" s="5"/>
      <c r="E23" s="5"/>
      <c r="F23" s="5"/>
      <c r="G23" s="7"/>
      <c r="H23" s="62">
        <v>1</v>
      </c>
    </row>
    <row r="24" spans="1:8" ht="15.75" thickBot="1"/>
    <row r="25" spans="1:8">
      <c r="A25" s="75" t="s">
        <v>22</v>
      </c>
      <c r="B25" s="76"/>
      <c r="C25" s="76"/>
      <c r="D25" s="76"/>
      <c r="E25" s="76"/>
      <c r="F25" s="77"/>
      <c r="G25" s="1"/>
      <c r="H25" s="33"/>
    </row>
    <row r="26" spans="1:8">
      <c r="A26" s="2" t="s">
        <v>11</v>
      </c>
      <c r="B26" s="3" t="s">
        <v>12</v>
      </c>
      <c r="C26" s="3"/>
      <c r="D26" s="3"/>
      <c r="E26" s="3"/>
      <c r="F26" s="3"/>
      <c r="G26" s="3"/>
      <c r="H26" s="64">
        <f>H27+H28+H29</f>
        <v>5897.4780000000001</v>
      </c>
    </row>
    <row r="27" spans="1:8">
      <c r="A27" s="2" t="s">
        <v>23</v>
      </c>
      <c r="B27" s="3" t="s">
        <v>24</v>
      </c>
      <c r="C27" s="3"/>
      <c r="D27" s="3"/>
      <c r="E27" s="3"/>
      <c r="F27" s="3"/>
      <c r="G27" s="3"/>
      <c r="H27" s="61">
        <f>H32</f>
        <v>3308.4</v>
      </c>
    </row>
    <row r="28" spans="1:8">
      <c r="A28" s="2" t="s">
        <v>25</v>
      </c>
      <c r="B28" s="3" t="s">
        <v>26</v>
      </c>
      <c r="C28" s="3"/>
      <c r="D28" s="3"/>
      <c r="E28" s="3"/>
      <c r="F28" s="3"/>
      <c r="G28" s="3"/>
      <c r="H28" s="61">
        <f>H38</f>
        <v>397.00799999999998</v>
      </c>
    </row>
    <row r="29" spans="1:8" ht="15.75" thickBot="1">
      <c r="A29" s="4" t="s">
        <v>27</v>
      </c>
      <c r="B29" s="5" t="s">
        <v>28</v>
      </c>
      <c r="C29" s="5"/>
      <c r="D29" s="5"/>
      <c r="E29" s="5"/>
      <c r="F29" s="5"/>
      <c r="G29" s="5"/>
      <c r="H29" s="62">
        <f>H43</f>
        <v>2192.0700000000002</v>
      </c>
    </row>
    <row r="30" spans="1:8" ht="15.75" thickBot="1"/>
    <row r="31" spans="1:8">
      <c r="A31" s="75" t="s">
        <v>144</v>
      </c>
      <c r="B31" s="76"/>
      <c r="C31" s="76"/>
      <c r="D31" s="76"/>
      <c r="E31" s="76"/>
      <c r="F31" s="77"/>
      <c r="G31" s="1"/>
      <c r="H31" s="33"/>
    </row>
    <row r="32" spans="1:8" ht="15" customHeight="1">
      <c r="A32" s="2" t="s">
        <v>23</v>
      </c>
      <c r="B32" s="3" t="s">
        <v>24</v>
      </c>
      <c r="C32" s="3"/>
      <c r="D32" s="3"/>
      <c r="E32" s="3"/>
      <c r="F32" s="3"/>
      <c r="G32" s="3"/>
      <c r="H32" s="64">
        <f>H33*(H34+H35)</f>
        <v>3308.4</v>
      </c>
    </row>
    <row r="33" spans="1:8">
      <c r="A33" s="2" t="s">
        <v>29</v>
      </c>
      <c r="B33" s="3" t="s">
        <v>30</v>
      </c>
      <c r="C33" s="3"/>
      <c r="D33" s="3"/>
      <c r="E33" s="3"/>
      <c r="F33" s="3"/>
      <c r="G33" s="3"/>
      <c r="H33" s="35">
        <v>1</v>
      </c>
    </row>
    <row r="34" spans="1:8">
      <c r="A34" s="2" t="s">
        <v>31</v>
      </c>
      <c r="B34" s="3" t="s">
        <v>32</v>
      </c>
      <c r="C34" s="3"/>
      <c r="D34" s="3"/>
      <c r="E34" s="3"/>
      <c r="F34" s="3"/>
      <c r="G34" s="3"/>
      <c r="H34" s="35">
        <v>1965.25</v>
      </c>
    </row>
    <row r="35" spans="1:8" ht="15.75" thickBot="1">
      <c r="A35" s="4" t="s">
        <v>33</v>
      </c>
      <c r="B35" s="5" t="s">
        <v>34</v>
      </c>
      <c r="C35" s="5"/>
      <c r="D35" s="5"/>
      <c r="E35" s="5"/>
      <c r="F35" s="5"/>
      <c r="G35" s="5"/>
      <c r="H35" s="36">
        <f>220.11+382.08+510.96+230</f>
        <v>1343.15</v>
      </c>
    </row>
    <row r="36" spans="1:8" ht="15.75" thickBot="1"/>
    <row r="37" spans="1:8">
      <c r="A37" s="75" t="s">
        <v>35</v>
      </c>
      <c r="B37" s="76"/>
      <c r="C37" s="76"/>
      <c r="D37" s="76"/>
      <c r="E37" s="76"/>
      <c r="F37" s="77"/>
      <c r="G37" s="1"/>
      <c r="H37" s="33"/>
    </row>
    <row r="38" spans="1:8">
      <c r="A38" s="58" t="s">
        <v>36</v>
      </c>
      <c r="B38" s="3" t="s">
        <v>26</v>
      </c>
      <c r="C38" s="3"/>
      <c r="D38" s="3"/>
      <c r="E38" s="3"/>
      <c r="F38" s="3"/>
      <c r="G38" s="3"/>
      <c r="H38" s="64">
        <f>H39*H40</f>
        <v>397.00799999999998</v>
      </c>
    </row>
    <row r="39" spans="1:8">
      <c r="A39" s="52" t="s">
        <v>23</v>
      </c>
      <c r="B39" s="3" t="s">
        <v>37</v>
      </c>
      <c r="C39" s="3"/>
      <c r="D39" s="3"/>
      <c r="E39" s="3"/>
      <c r="F39" s="3"/>
      <c r="G39" s="3"/>
      <c r="H39" s="61">
        <f>H32</f>
        <v>3308.4</v>
      </c>
    </row>
    <row r="40" spans="1:8" ht="15.75" thickBot="1">
      <c r="A40" s="45" t="s">
        <v>38</v>
      </c>
      <c r="B40" s="5" t="s">
        <v>39</v>
      </c>
      <c r="C40" s="5"/>
      <c r="D40" s="5"/>
      <c r="E40" s="5"/>
      <c r="F40" s="5"/>
      <c r="G40" s="7"/>
      <c r="H40" s="62">
        <v>0.12</v>
      </c>
    </row>
    <row r="41" spans="1:8" ht="15.75" thickBot="1"/>
    <row r="42" spans="1:8">
      <c r="A42" s="75" t="s">
        <v>143</v>
      </c>
      <c r="B42" s="76"/>
      <c r="C42" s="76"/>
      <c r="D42" s="76"/>
      <c r="E42" s="76"/>
      <c r="F42" s="77"/>
      <c r="G42" s="1"/>
      <c r="H42" s="33"/>
    </row>
    <row r="43" spans="1:8">
      <c r="A43" s="2" t="s">
        <v>27</v>
      </c>
      <c r="B43" s="3" t="s">
        <v>28</v>
      </c>
      <c r="C43" s="3"/>
      <c r="D43" s="3"/>
      <c r="E43" s="3"/>
      <c r="F43" s="3"/>
      <c r="G43" s="3"/>
      <c r="H43" s="37">
        <f>H44*(H45+H46)</f>
        <v>2192.0700000000002</v>
      </c>
    </row>
    <row r="44" spans="1:8">
      <c r="A44" s="2" t="s">
        <v>29</v>
      </c>
      <c r="B44" s="3" t="s">
        <v>40</v>
      </c>
      <c r="C44" s="3"/>
      <c r="D44" s="3"/>
      <c r="E44" s="3"/>
      <c r="F44" s="3"/>
      <c r="G44" s="3"/>
      <c r="H44" s="35">
        <v>1</v>
      </c>
    </row>
    <row r="45" spans="1:8">
      <c r="A45" s="2" t="s">
        <v>31</v>
      </c>
      <c r="B45" s="3" t="s">
        <v>41</v>
      </c>
      <c r="C45" s="3"/>
      <c r="D45" s="3"/>
      <c r="E45" s="3"/>
      <c r="F45" s="3"/>
      <c r="G45" s="3"/>
      <c r="H45" s="35">
        <v>1258.75</v>
      </c>
    </row>
    <row r="46" spans="1:8" ht="15.75" thickBot="1">
      <c r="A46" s="4" t="s">
        <v>33</v>
      </c>
      <c r="B46" s="5" t="s">
        <v>34</v>
      </c>
      <c r="C46" s="5"/>
      <c r="D46" s="5"/>
      <c r="E46" s="5"/>
      <c r="F46" s="5"/>
      <c r="G46" s="5"/>
      <c r="H46" s="36">
        <f>140.98+244.72+327.27+220.35</f>
        <v>933.32</v>
      </c>
    </row>
    <row r="47" spans="1:8" ht="15.75" thickBot="1">
      <c r="A47" s="3"/>
      <c r="B47" s="3"/>
      <c r="C47" s="3"/>
      <c r="D47" s="3"/>
      <c r="E47" s="3"/>
      <c r="F47" s="3"/>
      <c r="G47" s="3"/>
      <c r="H47" s="3"/>
    </row>
    <row r="48" spans="1:8">
      <c r="A48" s="39"/>
      <c r="B48" s="1"/>
      <c r="C48" s="1"/>
      <c r="D48" s="1"/>
      <c r="E48" s="1"/>
      <c r="F48" s="1"/>
      <c r="G48" s="1"/>
      <c r="H48" s="40"/>
    </row>
    <row r="49" spans="1:8">
      <c r="A49" s="41"/>
      <c r="B49" s="42"/>
      <c r="C49" s="42"/>
      <c r="D49" s="42"/>
      <c r="E49" s="42"/>
      <c r="F49" s="42"/>
      <c r="G49" s="42"/>
      <c r="H49" s="43"/>
    </row>
    <row r="50" spans="1:8">
      <c r="A50" s="41"/>
      <c r="B50" s="42"/>
      <c r="C50" s="42"/>
      <c r="D50" s="42"/>
      <c r="E50" s="42"/>
      <c r="F50" s="42"/>
      <c r="G50" s="42"/>
      <c r="H50" s="43"/>
    </row>
    <row r="51" spans="1:8">
      <c r="A51" s="41"/>
      <c r="B51" s="42"/>
      <c r="C51" s="42"/>
      <c r="D51" s="42"/>
      <c r="E51" s="42"/>
      <c r="F51" s="42"/>
      <c r="G51" s="42"/>
      <c r="H51" s="43"/>
    </row>
    <row r="52" spans="1:8">
      <c r="A52" s="44" t="s">
        <v>13</v>
      </c>
      <c r="B52" s="85" t="s">
        <v>14</v>
      </c>
      <c r="C52" s="86"/>
      <c r="D52" s="86"/>
      <c r="E52" s="86"/>
      <c r="F52" s="86"/>
      <c r="G52" s="87"/>
      <c r="H52" s="64">
        <f>(H53+H56)/12</f>
        <v>382.89083333333332</v>
      </c>
    </row>
    <row r="53" spans="1:8" ht="15" customHeight="1">
      <c r="A53" s="44" t="s">
        <v>42</v>
      </c>
      <c r="B53" s="79" t="s">
        <v>46</v>
      </c>
      <c r="C53" s="79"/>
      <c r="D53" s="79"/>
      <c r="E53" s="79"/>
      <c r="F53" s="79"/>
      <c r="G53" s="79"/>
      <c r="H53" s="35">
        <v>94.69</v>
      </c>
    </row>
    <row r="54" spans="1:8" ht="15" customHeight="1">
      <c r="A54" s="44" t="s">
        <v>43</v>
      </c>
      <c r="B54" s="79" t="s">
        <v>47</v>
      </c>
      <c r="C54" s="79"/>
      <c r="D54" s="79"/>
      <c r="E54" s="79"/>
      <c r="F54" s="79"/>
      <c r="G54" s="79"/>
      <c r="H54" s="35">
        <v>1</v>
      </c>
    </row>
    <row r="55" spans="1:8">
      <c r="A55" s="44" t="s">
        <v>44</v>
      </c>
      <c r="B55" s="79" t="s">
        <v>48</v>
      </c>
      <c r="C55" s="79"/>
      <c r="D55" s="79"/>
      <c r="E55" s="79"/>
      <c r="F55" s="79"/>
      <c r="G55" s="79"/>
      <c r="H55" s="35">
        <v>0</v>
      </c>
    </row>
    <row r="56" spans="1:8">
      <c r="A56" s="44" t="s">
        <v>45</v>
      </c>
      <c r="B56" s="80" t="s">
        <v>49</v>
      </c>
      <c r="C56" s="80"/>
      <c r="D56" s="80"/>
      <c r="E56" s="80"/>
      <c r="F56" s="80"/>
      <c r="G56" s="80"/>
      <c r="H56" s="35">
        <v>4500</v>
      </c>
    </row>
    <row r="57" spans="1:8" ht="15.75" thickBot="1">
      <c r="A57" s="45" t="s">
        <v>19</v>
      </c>
      <c r="B57" s="88" t="s">
        <v>21</v>
      </c>
      <c r="C57" s="78"/>
      <c r="D57" s="78"/>
      <c r="E57" s="78"/>
      <c r="F57" s="78"/>
      <c r="G57" s="81"/>
      <c r="H57" s="36">
        <v>1</v>
      </c>
    </row>
    <row r="58" spans="1:8" ht="15.75" thickBot="1"/>
    <row r="59" spans="1:8">
      <c r="A59" s="75" t="s">
        <v>50</v>
      </c>
      <c r="B59" s="76"/>
      <c r="C59" s="76"/>
      <c r="D59" s="76"/>
      <c r="E59" s="76"/>
      <c r="F59" s="77"/>
      <c r="G59" s="1"/>
      <c r="H59" s="33"/>
    </row>
    <row r="60" spans="1:8">
      <c r="A60" s="2" t="s">
        <v>15</v>
      </c>
      <c r="B60" s="3" t="s">
        <v>51</v>
      </c>
      <c r="C60" s="3"/>
      <c r="D60" s="3"/>
      <c r="E60" s="3"/>
      <c r="F60" s="3"/>
      <c r="G60" s="3"/>
      <c r="H60" s="37">
        <f>(H62*H61)/12</f>
        <v>0</v>
      </c>
    </row>
    <row r="61" spans="1:8">
      <c r="A61" s="2" t="s">
        <v>52</v>
      </c>
      <c r="B61" s="3" t="s">
        <v>53</v>
      </c>
      <c r="C61" s="3"/>
      <c r="D61" s="3"/>
      <c r="E61" s="3"/>
      <c r="F61" s="3"/>
      <c r="G61" s="3"/>
      <c r="H61" s="35">
        <f>H68</f>
        <v>0</v>
      </c>
    </row>
    <row r="62" spans="1:8" ht="15.75" thickBot="1">
      <c r="A62" s="4" t="s">
        <v>54</v>
      </c>
      <c r="B62" s="5" t="s">
        <v>55</v>
      </c>
      <c r="C62" s="5"/>
      <c r="D62" s="5"/>
      <c r="E62" s="5"/>
      <c r="F62" s="5"/>
      <c r="G62" s="5"/>
      <c r="H62" s="36">
        <v>335000</v>
      </c>
    </row>
    <row r="63" spans="1:8" ht="15.75" thickBot="1"/>
    <row r="64" spans="1:8">
      <c r="A64" s="39"/>
      <c r="B64" s="1"/>
      <c r="C64" s="1"/>
      <c r="D64" s="1"/>
      <c r="E64" s="1"/>
      <c r="F64" s="1"/>
      <c r="G64" s="1"/>
      <c r="H64" s="40"/>
    </row>
    <row r="65" spans="1:9">
      <c r="A65" s="2"/>
      <c r="B65" s="3"/>
      <c r="C65" s="3"/>
      <c r="D65" s="3"/>
      <c r="E65" s="3"/>
      <c r="F65" s="3"/>
      <c r="G65" s="3"/>
      <c r="H65" s="43"/>
    </row>
    <row r="66" spans="1:9">
      <c r="A66" s="2"/>
      <c r="B66" s="3"/>
      <c r="C66" s="3"/>
      <c r="D66" s="3"/>
      <c r="E66" s="3"/>
      <c r="F66" s="3"/>
      <c r="G66" s="3"/>
      <c r="H66" s="43"/>
    </row>
    <row r="67" spans="1:9">
      <c r="A67" s="2"/>
      <c r="B67" s="3"/>
      <c r="C67" s="3"/>
      <c r="D67" s="3"/>
      <c r="E67" s="3"/>
      <c r="F67" s="3"/>
      <c r="G67" s="3"/>
      <c r="H67" s="43"/>
    </row>
    <row r="68" spans="1:9">
      <c r="A68" s="44" t="s">
        <v>56</v>
      </c>
      <c r="B68" s="85" t="s">
        <v>57</v>
      </c>
      <c r="C68" s="86"/>
      <c r="D68" s="86"/>
      <c r="E68" s="86"/>
      <c r="F68" s="86"/>
      <c r="G68" s="87"/>
      <c r="H68" s="37">
        <v>0</v>
      </c>
    </row>
    <row r="69" spans="1:9">
      <c r="A69" s="44" t="s">
        <v>58</v>
      </c>
      <c r="B69" s="79" t="s">
        <v>59</v>
      </c>
      <c r="C69" s="79"/>
      <c r="D69" s="79"/>
      <c r="E69" s="79"/>
      <c r="F69" s="79"/>
      <c r="G69" s="79"/>
      <c r="H69" s="35">
        <v>10</v>
      </c>
    </row>
    <row r="70" spans="1:9">
      <c r="A70" s="44" t="s">
        <v>43</v>
      </c>
      <c r="B70" s="79" t="s">
        <v>62</v>
      </c>
      <c r="C70" s="79"/>
      <c r="D70" s="79"/>
      <c r="E70" s="79"/>
      <c r="F70" s="79"/>
      <c r="G70" s="79"/>
      <c r="H70" s="35">
        <v>1</v>
      </c>
    </row>
    <row r="71" spans="1:9">
      <c r="A71" s="44" t="s">
        <v>60</v>
      </c>
      <c r="B71" s="79" t="s">
        <v>61</v>
      </c>
      <c r="C71" s="79"/>
      <c r="D71" s="79"/>
      <c r="E71" s="79"/>
      <c r="F71" s="79"/>
      <c r="G71" s="79"/>
      <c r="H71" s="35">
        <v>15</v>
      </c>
    </row>
    <row r="72" spans="1:9" ht="15.75" thickBot="1">
      <c r="A72" s="45" t="s">
        <v>63</v>
      </c>
      <c r="B72" s="88" t="s">
        <v>64</v>
      </c>
      <c r="C72" s="78"/>
      <c r="D72" s="78"/>
      <c r="E72" s="78"/>
      <c r="F72" s="78"/>
      <c r="G72" s="81"/>
      <c r="H72" s="36">
        <v>0.15</v>
      </c>
    </row>
    <row r="73" spans="1:9" ht="15.75" thickBot="1"/>
    <row r="74" spans="1:9">
      <c r="A74" s="75" t="s">
        <v>65</v>
      </c>
      <c r="B74" s="76"/>
      <c r="C74" s="76"/>
      <c r="D74" s="76"/>
      <c r="E74" s="76"/>
      <c r="F74" s="77"/>
      <c r="G74" s="9"/>
      <c r="H74" s="33"/>
    </row>
    <row r="75" spans="1:9">
      <c r="A75" s="2" t="s">
        <v>18</v>
      </c>
      <c r="B75" s="3" t="s">
        <v>66</v>
      </c>
      <c r="C75" s="3"/>
      <c r="D75" s="3"/>
      <c r="E75" s="3"/>
      <c r="F75" s="3"/>
      <c r="G75" s="6"/>
      <c r="H75" s="64">
        <f>(H76*H77)/12</f>
        <v>2582.2916666666665</v>
      </c>
    </row>
    <row r="76" spans="1:9">
      <c r="A76" s="2" t="s">
        <v>67</v>
      </c>
      <c r="B76" s="3" t="s">
        <v>68</v>
      </c>
      <c r="C76" s="3"/>
      <c r="D76" s="3"/>
      <c r="E76" s="3"/>
      <c r="F76" s="3"/>
      <c r="G76" s="6"/>
      <c r="H76" s="61">
        <f>H80</f>
        <v>9.2499999999999999E-2</v>
      </c>
    </row>
    <row r="77" spans="1:9" ht="15.75" thickBot="1">
      <c r="A77" s="4" t="s">
        <v>54</v>
      </c>
      <c r="B77" s="5" t="s">
        <v>69</v>
      </c>
      <c r="C77" s="5"/>
      <c r="D77" s="5"/>
      <c r="E77" s="5"/>
      <c r="F77" s="5"/>
      <c r="G77" s="7"/>
      <c r="H77" s="36">
        <v>335000</v>
      </c>
    </row>
    <row r="78" spans="1:9" ht="15.75" thickBot="1"/>
    <row r="79" spans="1:9">
      <c r="A79" s="75" t="s">
        <v>70</v>
      </c>
      <c r="B79" s="76"/>
      <c r="C79" s="76"/>
      <c r="D79" s="76"/>
      <c r="E79" s="76"/>
      <c r="F79" s="77"/>
      <c r="G79" s="9"/>
      <c r="H79" s="33"/>
    </row>
    <row r="80" spans="1:9">
      <c r="A80" s="2" t="s">
        <v>71</v>
      </c>
      <c r="B80" s="3" t="s">
        <v>72</v>
      </c>
      <c r="C80" s="3"/>
      <c r="D80" s="3"/>
      <c r="E80" s="3"/>
      <c r="F80" s="3"/>
      <c r="G80" s="6"/>
      <c r="H80" s="37">
        <v>9.2499999999999999E-2</v>
      </c>
      <c r="I80" t="s">
        <v>146</v>
      </c>
    </row>
    <row r="81" spans="1:8" ht="15.75" thickBot="1">
      <c r="A81" s="4" t="s">
        <v>73</v>
      </c>
      <c r="B81" s="5" t="s">
        <v>74</v>
      </c>
      <c r="C81" s="5"/>
      <c r="D81" s="5"/>
      <c r="E81" s="5"/>
      <c r="F81" s="5"/>
      <c r="G81" s="7"/>
      <c r="H81" s="36"/>
    </row>
    <row r="82" spans="1:8" ht="15.75" thickBot="1"/>
    <row r="83" spans="1:8">
      <c r="A83" s="39"/>
      <c r="B83" s="1"/>
      <c r="C83" s="1"/>
      <c r="D83" s="1"/>
      <c r="E83" s="1"/>
      <c r="F83" s="1"/>
      <c r="G83" s="1"/>
      <c r="H83" s="40"/>
    </row>
    <row r="84" spans="1:8">
      <c r="A84" s="2"/>
      <c r="B84" s="3"/>
      <c r="C84" s="3"/>
      <c r="D84" s="3"/>
      <c r="E84" s="3"/>
      <c r="F84" s="3"/>
      <c r="G84" s="3"/>
      <c r="H84" s="43"/>
    </row>
    <row r="85" spans="1:8">
      <c r="A85" s="2"/>
      <c r="B85" s="3"/>
      <c r="C85" s="3"/>
      <c r="D85" s="3"/>
      <c r="E85" s="3"/>
      <c r="F85" s="3"/>
      <c r="G85" s="46" t="s">
        <v>149</v>
      </c>
      <c r="H85" s="43"/>
    </row>
    <row r="86" spans="1:8">
      <c r="A86" s="2"/>
      <c r="B86" s="3"/>
      <c r="C86" s="3"/>
      <c r="D86" s="3"/>
      <c r="E86" s="3"/>
      <c r="F86" s="3"/>
      <c r="G86" s="3"/>
      <c r="H86" s="43"/>
    </row>
    <row r="87" spans="1:8">
      <c r="A87" s="2"/>
      <c r="B87" s="3"/>
      <c r="C87" s="3"/>
      <c r="D87" s="3"/>
      <c r="E87" s="3"/>
      <c r="F87" s="3"/>
      <c r="G87" s="3"/>
      <c r="H87" s="43"/>
    </row>
    <row r="88" spans="1:8">
      <c r="A88" s="44" t="s">
        <v>75</v>
      </c>
      <c r="B88" s="79" t="s">
        <v>76</v>
      </c>
      <c r="C88" s="79"/>
      <c r="D88" s="79"/>
      <c r="E88" s="79"/>
      <c r="F88" s="79"/>
      <c r="G88" s="79"/>
      <c r="H88" s="64">
        <f>(1-((H91-(H90-2))/(1+2+3+4+5+6+7+8+9+10))*(1-H92))*H89</f>
        <v>8.2493181818181813E-2</v>
      </c>
    </row>
    <row r="89" spans="1:8">
      <c r="A89" s="44" t="s">
        <v>77</v>
      </c>
      <c r="B89" s="79" t="s">
        <v>78</v>
      </c>
      <c r="C89" s="79"/>
      <c r="D89" s="79"/>
      <c r="E89" s="79"/>
      <c r="F89" s="79"/>
      <c r="G89" s="79"/>
      <c r="H89" s="35">
        <v>9.2499999999999999E-2</v>
      </c>
    </row>
    <row r="90" spans="1:8">
      <c r="A90" s="44" t="s">
        <v>58</v>
      </c>
      <c r="B90" s="79" t="s">
        <v>79</v>
      </c>
      <c r="C90" s="79"/>
      <c r="D90" s="79"/>
      <c r="E90" s="79"/>
      <c r="F90" s="79"/>
      <c r="G90" s="79"/>
      <c r="H90" s="35">
        <v>10</v>
      </c>
    </row>
    <row r="91" spans="1:8">
      <c r="A91" s="44" t="s">
        <v>60</v>
      </c>
      <c r="B91" s="79" t="s">
        <v>61</v>
      </c>
      <c r="C91" s="79"/>
      <c r="D91" s="79"/>
      <c r="E91" s="79"/>
      <c r="F91" s="79"/>
      <c r="G91" s="79"/>
      <c r="H91" s="35">
        <v>15</v>
      </c>
    </row>
    <row r="92" spans="1:8" ht="15.75" thickBot="1">
      <c r="A92" s="45" t="s">
        <v>63</v>
      </c>
      <c r="B92" s="88" t="s">
        <v>64</v>
      </c>
      <c r="C92" s="78"/>
      <c r="D92" s="78"/>
      <c r="E92" s="78"/>
      <c r="F92" s="78"/>
      <c r="G92" s="81"/>
      <c r="H92" s="36">
        <v>0.15</v>
      </c>
    </row>
    <row r="93" spans="1:8" ht="15.75" thickBot="1"/>
    <row r="94" spans="1:8">
      <c r="A94" s="39"/>
      <c r="B94" s="1"/>
      <c r="C94" s="1"/>
      <c r="D94" s="1"/>
      <c r="E94" s="1"/>
      <c r="F94" s="1"/>
      <c r="G94" s="1"/>
      <c r="H94" s="40"/>
    </row>
    <row r="95" spans="1:8">
      <c r="A95" s="2"/>
      <c r="B95" s="3"/>
      <c r="C95" s="3"/>
      <c r="D95" s="3"/>
      <c r="E95" s="3"/>
      <c r="F95" s="3"/>
      <c r="G95" s="3"/>
      <c r="H95" s="43"/>
    </row>
    <row r="96" spans="1:8">
      <c r="A96" s="2"/>
      <c r="B96" s="3"/>
      <c r="C96" s="3"/>
      <c r="D96" s="3"/>
      <c r="E96" s="3"/>
      <c r="F96" s="3"/>
      <c r="G96" s="3"/>
      <c r="H96" s="43"/>
    </row>
    <row r="97" spans="1:8">
      <c r="A97" s="2"/>
      <c r="B97" s="3"/>
      <c r="C97" s="3"/>
      <c r="D97" s="3"/>
      <c r="E97" s="3"/>
      <c r="F97" s="3"/>
      <c r="G97" s="46" t="s">
        <v>148</v>
      </c>
      <c r="H97" s="43"/>
    </row>
    <row r="98" spans="1:8">
      <c r="A98" s="2"/>
      <c r="B98" s="3"/>
      <c r="C98" s="3"/>
      <c r="D98" s="3"/>
      <c r="E98" s="3"/>
      <c r="F98" s="3"/>
      <c r="G98" s="3"/>
      <c r="H98" s="43"/>
    </row>
    <row r="99" spans="1:8">
      <c r="A99" s="44" t="s">
        <v>75</v>
      </c>
      <c r="B99" s="85" t="s">
        <v>76</v>
      </c>
      <c r="C99" s="86"/>
      <c r="D99" s="86"/>
      <c r="E99" s="86"/>
      <c r="F99" s="86"/>
      <c r="G99" s="87"/>
      <c r="H99" s="43"/>
    </row>
    <row r="100" spans="1:8">
      <c r="A100" s="44" t="s">
        <v>77</v>
      </c>
      <c r="B100" s="79" t="s">
        <v>78</v>
      </c>
      <c r="C100" s="79"/>
      <c r="D100" s="79"/>
      <c r="E100" s="79"/>
      <c r="F100" s="79"/>
      <c r="G100" s="79"/>
      <c r="H100" s="55"/>
    </row>
    <row r="101" spans="1:8">
      <c r="A101" s="44" t="s">
        <v>58</v>
      </c>
      <c r="B101" s="79" t="s">
        <v>79</v>
      </c>
      <c r="C101" s="79"/>
      <c r="D101" s="79"/>
      <c r="E101" s="79"/>
      <c r="F101" s="79"/>
      <c r="G101" s="79"/>
      <c r="H101" s="55"/>
    </row>
    <row r="102" spans="1:8">
      <c r="A102" s="44" t="s">
        <v>60</v>
      </c>
      <c r="B102" s="79" t="s">
        <v>61</v>
      </c>
      <c r="C102" s="79"/>
      <c r="D102" s="79"/>
      <c r="E102" s="79"/>
      <c r="F102" s="79"/>
      <c r="G102" s="79"/>
      <c r="H102" s="55"/>
    </row>
    <row r="103" spans="1:8" ht="15.75" thickBot="1">
      <c r="A103" s="45" t="s">
        <v>63</v>
      </c>
      <c r="B103" s="88" t="s">
        <v>64</v>
      </c>
      <c r="C103" s="78"/>
      <c r="D103" s="78"/>
      <c r="E103" s="78"/>
      <c r="F103" s="78"/>
      <c r="G103" s="81"/>
      <c r="H103" s="47"/>
    </row>
    <row r="104" spans="1:8" ht="15.75" thickBot="1"/>
    <row r="105" spans="1:8">
      <c r="A105" s="75" t="s">
        <v>80</v>
      </c>
      <c r="B105" s="76"/>
      <c r="C105" s="76"/>
      <c r="D105" s="76"/>
      <c r="E105" s="76"/>
      <c r="F105" s="77"/>
      <c r="G105" s="1"/>
      <c r="H105" s="54"/>
    </row>
    <row r="106" spans="1:8">
      <c r="A106" s="58" t="s">
        <v>3</v>
      </c>
      <c r="B106" s="10" t="s">
        <v>81</v>
      </c>
      <c r="C106" s="10"/>
      <c r="D106" s="10"/>
      <c r="E106" s="10"/>
      <c r="F106" s="10"/>
      <c r="G106" s="10"/>
      <c r="H106" s="65">
        <f>H107/H108</f>
        <v>4.568381701030928</v>
      </c>
    </row>
    <row r="107" spans="1:8">
      <c r="A107" s="44" t="s">
        <v>9</v>
      </c>
      <c r="B107" s="3" t="s">
        <v>82</v>
      </c>
      <c r="C107" s="3"/>
      <c r="D107" s="3"/>
      <c r="E107" s="3"/>
      <c r="F107" s="3"/>
      <c r="G107" s="3"/>
      <c r="H107" s="67">
        <f>H18</f>
        <v>8862.6605</v>
      </c>
    </row>
    <row r="108" spans="1:8" ht="15.75" thickBot="1">
      <c r="A108" s="53" t="s">
        <v>7</v>
      </c>
      <c r="B108" s="5" t="s">
        <v>83</v>
      </c>
      <c r="C108" s="5"/>
      <c r="D108" s="5"/>
      <c r="E108" s="5"/>
      <c r="F108" s="5"/>
      <c r="G108" s="7"/>
      <c r="H108" s="47">
        <f>H15</f>
        <v>1940</v>
      </c>
    </row>
    <row r="109" spans="1:8" ht="15.75" thickBot="1"/>
    <row r="110" spans="1:8">
      <c r="A110" s="75" t="s">
        <v>84</v>
      </c>
      <c r="B110" s="76"/>
      <c r="C110" s="76"/>
      <c r="D110" s="76"/>
      <c r="E110" s="76"/>
      <c r="F110" s="77"/>
      <c r="G110" s="9"/>
      <c r="H110" s="40"/>
    </row>
    <row r="111" spans="1:8">
      <c r="A111" s="44" t="s">
        <v>5</v>
      </c>
      <c r="B111" s="85" t="s">
        <v>85</v>
      </c>
      <c r="C111" s="86"/>
      <c r="D111" s="86"/>
      <c r="E111" s="86"/>
      <c r="F111" s="86"/>
      <c r="G111" s="87"/>
      <c r="H111" s="69">
        <f>H112+H113+H114+H115</f>
        <v>2.6806463917525774</v>
      </c>
    </row>
    <row r="112" spans="1:8">
      <c r="A112" s="44" t="s">
        <v>86</v>
      </c>
      <c r="B112" s="79" t="s">
        <v>87</v>
      </c>
      <c r="C112" s="79"/>
      <c r="D112" s="79"/>
      <c r="E112" s="79"/>
      <c r="F112" s="79"/>
      <c r="G112" s="79"/>
      <c r="H112" s="67">
        <f>H118</f>
        <v>2.1560000000000001</v>
      </c>
    </row>
    <row r="113" spans="1:8">
      <c r="A113" s="44" t="s">
        <v>88</v>
      </c>
      <c r="B113" s="79" t="s">
        <v>89</v>
      </c>
      <c r="C113" s="79"/>
      <c r="D113" s="79"/>
      <c r="E113" s="79"/>
      <c r="F113" s="79"/>
      <c r="G113" s="79"/>
      <c r="H113" s="67">
        <f>H125</f>
        <v>0.21559999999999999</v>
      </c>
    </row>
    <row r="114" spans="1:8">
      <c r="A114" s="44" t="s">
        <v>90</v>
      </c>
      <c r="B114" s="79" t="s">
        <v>91</v>
      </c>
      <c r="C114" s="79"/>
      <c r="D114" s="79"/>
      <c r="E114" s="79"/>
      <c r="F114" s="79"/>
      <c r="G114" s="79"/>
      <c r="H114" s="67">
        <f>H130</f>
        <v>0.15</v>
      </c>
    </row>
    <row r="115" spans="1:8" ht="15.75" thickBot="1">
      <c r="A115" s="45" t="s">
        <v>92</v>
      </c>
      <c r="B115" s="88" t="s">
        <v>93</v>
      </c>
      <c r="C115" s="78"/>
      <c r="D115" s="78"/>
      <c r="E115" s="78"/>
      <c r="F115" s="78"/>
      <c r="G115" s="81"/>
      <c r="H115" s="70">
        <f>H143</f>
        <v>0.15904639175257732</v>
      </c>
    </row>
    <row r="116" spans="1:8" ht="15.75" thickBot="1"/>
    <row r="117" spans="1:8">
      <c r="A117" s="75" t="s">
        <v>94</v>
      </c>
      <c r="B117" s="76"/>
      <c r="C117" s="76"/>
      <c r="D117" s="76"/>
      <c r="E117" s="76"/>
      <c r="F117" s="77"/>
      <c r="G117" s="9"/>
      <c r="H117" s="40"/>
    </row>
    <row r="118" spans="1:8">
      <c r="A118" s="44" t="s">
        <v>86</v>
      </c>
      <c r="B118" s="85" t="s">
        <v>95</v>
      </c>
      <c r="C118" s="86"/>
      <c r="D118" s="86"/>
      <c r="E118" s="86"/>
      <c r="F118" s="86"/>
      <c r="G118" s="87"/>
      <c r="H118" s="69">
        <f>H119*H120</f>
        <v>2.1560000000000001</v>
      </c>
    </row>
    <row r="119" spans="1:8">
      <c r="A119" s="44" t="s">
        <v>96</v>
      </c>
      <c r="B119" s="79" t="s">
        <v>98</v>
      </c>
      <c r="C119" s="79"/>
      <c r="D119" s="79"/>
      <c r="E119" s="79"/>
      <c r="F119" s="79"/>
      <c r="G119" s="79"/>
      <c r="H119" s="67">
        <v>0.4</v>
      </c>
    </row>
    <row r="120" spans="1:8" ht="15.75" thickBot="1">
      <c r="A120" s="45" t="s">
        <v>97</v>
      </c>
      <c r="B120" s="88" t="s">
        <v>99</v>
      </c>
      <c r="C120" s="78"/>
      <c r="D120" s="78"/>
      <c r="E120" s="78"/>
      <c r="F120" s="78"/>
      <c r="G120" s="81"/>
      <c r="H120" s="70">
        <v>5.39</v>
      </c>
    </row>
    <row r="121" spans="1:8" ht="15.75" thickBot="1"/>
    <row r="122" spans="1:8" ht="15.75" thickBot="1">
      <c r="A122" s="82" t="s">
        <v>100</v>
      </c>
      <c r="B122" s="83"/>
      <c r="C122" s="83"/>
      <c r="D122" s="83"/>
      <c r="E122" s="83"/>
      <c r="F122" s="84"/>
      <c r="G122" s="50"/>
      <c r="H122" s="51"/>
    </row>
    <row r="123" spans="1:8" ht="15.75" thickBot="1"/>
    <row r="124" spans="1:8">
      <c r="A124" s="75" t="s">
        <v>101</v>
      </c>
      <c r="B124" s="76"/>
      <c r="C124" s="76"/>
      <c r="D124" s="76"/>
      <c r="E124" s="76"/>
      <c r="F124" s="77"/>
      <c r="G124" s="9"/>
      <c r="H124" s="40"/>
    </row>
    <row r="125" spans="1:8">
      <c r="A125" s="44" t="s">
        <v>88</v>
      </c>
      <c r="B125" s="85" t="s">
        <v>102</v>
      </c>
      <c r="C125" s="86"/>
      <c r="D125" s="86"/>
      <c r="E125" s="86"/>
      <c r="F125" s="86"/>
      <c r="G125" s="87"/>
      <c r="H125" s="69">
        <f>H126*H127</f>
        <v>0.21559999999999999</v>
      </c>
    </row>
    <row r="126" spans="1:8">
      <c r="A126" s="44" t="s">
        <v>103</v>
      </c>
      <c r="B126" s="79" t="s">
        <v>104</v>
      </c>
      <c r="C126" s="79"/>
      <c r="D126" s="79"/>
      <c r="E126" s="79"/>
      <c r="F126" s="79"/>
      <c r="G126" s="79"/>
      <c r="H126" s="55">
        <v>0.04</v>
      </c>
    </row>
    <row r="127" spans="1:8" ht="15.75" thickBot="1">
      <c r="A127" s="45" t="s">
        <v>97</v>
      </c>
      <c r="B127" s="88" t="s">
        <v>99</v>
      </c>
      <c r="C127" s="78"/>
      <c r="D127" s="78"/>
      <c r="E127" s="78"/>
      <c r="F127" s="78"/>
      <c r="G127" s="81"/>
      <c r="H127" s="47">
        <v>5.39</v>
      </c>
    </row>
    <row r="128" spans="1:8" ht="15.75" thickBot="1"/>
    <row r="129" spans="1:8">
      <c r="A129" s="75" t="s">
        <v>145</v>
      </c>
      <c r="B129" s="76"/>
      <c r="C129" s="76"/>
      <c r="D129" s="76"/>
      <c r="E129" s="76"/>
      <c r="F129" s="77"/>
      <c r="G129" s="9"/>
      <c r="H129" s="40"/>
    </row>
    <row r="130" spans="1:8">
      <c r="A130" s="44" t="s">
        <v>90</v>
      </c>
      <c r="B130" s="85" t="s">
        <v>105</v>
      </c>
      <c r="C130" s="86"/>
      <c r="D130" s="86"/>
      <c r="E130" s="86"/>
      <c r="F130" s="86"/>
      <c r="G130" s="87"/>
      <c r="H130" s="69">
        <f>((H131*H132)+(H133*H132*H134))/H135</f>
        <v>0.15</v>
      </c>
    </row>
    <row r="131" spans="1:8">
      <c r="A131" s="44" t="s">
        <v>106</v>
      </c>
      <c r="B131" s="79" t="s">
        <v>107</v>
      </c>
      <c r="C131" s="79"/>
      <c r="D131" s="79"/>
      <c r="E131" s="79"/>
      <c r="F131" s="79"/>
      <c r="G131" s="79"/>
      <c r="H131" s="55">
        <v>1375</v>
      </c>
    </row>
    <row r="132" spans="1:8">
      <c r="A132" s="44" t="s">
        <v>108</v>
      </c>
      <c r="B132" s="79" t="s">
        <v>109</v>
      </c>
      <c r="C132" s="79"/>
      <c r="D132" s="79"/>
      <c r="E132" s="79"/>
      <c r="F132" s="79"/>
      <c r="G132" s="79"/>
      <c r="H132" s="55">
        <v>6</v>
      </c>
    </row>
    <row r="133" spans="1:8">
      <c r="A133" s="44" t="s">
        <v>110</v>
      </c>
      <c r="B133" s="79" t="s">
        <v>111</v>
      </c>
      <c r="C133" s="79"/>
      <c r="D133" s="79"/>
      <c r="E133" s="79"/>
      <c r="F133" s="79"/>
      <c r="G133" s="79"/>
      <c r="H133" s="55">
        <v>500</v>
      </c>
    </row>
    <row r="134" spans="1:8">
      <c r="A134" s="52" t="s">
        <v>112</v>
      </c>
      <c r="B134" s="79" t="s">
        <v>113</v>
      </c>
      <c r="C134" s="79"/>
      <c r="D134" s="79"/>
      <c r="E134" s="79"/>
      <c r="F134" s="79"/>
      <c r="G134" s="79"/>
      <c r="H134" s="55">
        <v>2.5</v>
      </c>
    </row>
    <row r="135" spans="1:8" ht="15.75" thickBot="1">
      <c r="A135" s="45" t="s">
        <v>114</v>
      </c>
      <c r="B135" s="88" t="s">
        <v>115</v>
      </c>
      <c r="C135" s="78"/>
      <c r="D135" s="78"/>
      <c r="E135" s="78"/>
      <c r="F135" s="78"/>
      <c r="G135" s="81"/>
      <c r="H135" s="47">
        <v>105000</v>
      </c>
    </row>
    <row r="136" spans="1:8" ht="15.75" thickBot="1"/>
    <row r="137" spans="1:8">
      <c r="A137" s="75" t="s">
        <v>116</v>
      </c>
      <c r="B137" s="76"/>
      <c r="C137" s="76"/>
      <c r="D137" s="76"/>
      <c r="E137" s="76"/>
      <c r="F137" s="77"/>
      <c r="G137" s="9"/>
      <c r="H137" s="40"/>
    </row>
    <row r="138" spans="1:8">
      <c r="A138" s="44" t="s">
        <v>117</v>
      </c>
      <c r="B138" s="85" t="s">
        <v>118</v>
      </c>
      <c r="C138" s="86"/>
      <c r="D138" s="86"/>
      <c r="E138" s="86"/>
      <c r="F138" s="86"/>
      <c r="G138" s="87"/>
      <c r="H138" s="48">
        <f>H139/H140</f>
        <v>1940</v>
      </c>
    </row>
    <row r="139" spans="1:8">
      <c r="A139" s="44" t="s">
        <v>7</v>
      </c>
      <c r="B139" s="79" t="s">
        <v>119</v>
      </c>
      <c r="C139" s="79"/>
      <c r="D139" s="79"/>
      <c r="E139" s="79"/>
      <c r="F139" s="79"/>
      <c r="G139" s="79"/>
      <c r="H139" s="55">
        <f>H15</f>
        <v>1940</v>
      </c>
    </row>
    <row r="140" spans="1:8" ht="15.75" thickBot="1">
      <c r="A140" s="45" t="s">
        <v>19</v>
      </c>
      <c r="B140" s="88" t="s">
        <v>120</v>
      </c>
      <c r="C140" s="78"/>
      <c r="D140" s="78"/>
      <c r="E140" s="78"/>
      <c r="F140" s="78"/>
      <c r="G140" s="81"/>
      <c r="H140" s="47">
        <v>1</v>
      </c>
    </row>
    <row r="141" spans="1:8" ht="15.75" thickBot="1"/>
    <row r="142" spans="1:8">
      <c r="A142" s="75" t="s">
        <v>121</v>
      </c>
      <c r="B142" s="76"/>
      <c r="C142" s="76"/>
      <c r="D142" s="76"/>
      <c r="E142" s="76"/>
      <c r="F142" s="77"/>
      <c r="G142" s="9"/>
      <c r="H142" s="40"/>
    </row>
    <row r="143" spans="1:8">
      <c r="A143" s="44" t="s">
        <v>92</v>
      </c>
      <c r="B143" s="85" t="s">
        <v>122</v>
      </c>
      <c r="C143" s="86"/>
      <c r="D143" s="86"/>
      <c r="E143" s="86"/>
      <c r="F143" s="86"/>
      <c r="G143" s="87"/>
      <c r="H143" s="69">
        <f>(H144*H145)/H146</f>
        <v>0.15904639175257732</v>
      </c>
    </row>
    <row r="144" spans="1:8">
      <c r="A144" s="44" t="s">
        <v>123</v>
      </c>
      <c r="B144" s="79" t="s">
        <v>124</v>
      </c>
      <c r="C144" s="79"/>
      <c r="D144" s="79"/>
      <c r="E144" s="79"/>
      <c r="F144" s="79"/>
      <c r="G144" s="79"/>
      <c r="H144" s="66">
        <v>3.3E-3</v>
      </c>
    </row>
    <row r="145" spans="1:8">
      <c r="A145" s="44" t="s">
        <v>125</v>
      </c>
      <c r="B145" s="79" t="s">
        <v>126</v>
      </c>
      <c r="C145" s="79"/>
      <c r="D145" s="79"/>
      <c r="E145" s="79"/>
      <c r="F145" s="79"/>
      <c r="G145" s="79"/>
      <c r="H145" s="55">
        <v>93500</v>
      </c>
    </row>
    <row r="146" spans="1:8" ht="15.75" thickBot="1">
      <c r="A146" s="53" t="s">
        <v>117</v>
      </c>
      <c r="B146" s="88" t="s">
        <v>127</v>
      </c>
      <c r="C146" s="78"/>
      <c r="D146" s="78"/>
      <c r="E146" s="78"/>
      <c r="F146" s="78"/>
      <c r="G146" s="81"/>
      <c r="H146" s="47">
        <f>H15</f>
        <v>1940</v>
      </c>
    </row>
    <row r="147" spans="1:8" ht="15.75" thickBot="1"/>
    <row r="148" spans="1:8">
      <c r="A148" s="75" t="s">
        <v>128</v>
      </c>
      <c r="B148" s="76"/>
      <c r="C148" s="76"/>
      <c r="D148" s="76"/>
      <c r="E148" s="76"/>
      <c r="F148" s="77"/>
      <c r="G148" s="9"/>
      <c r="H148" s="40"/>
    </row>
    <row r="149" spans="1:8">
      <c r="A149" s="44" t="s">
        <v>129</v>
      </c>
      <c r="B149" s="85" t="s">
        <v>130</v>
      </c>
      <c r="C149" s="86"/>
      <c r="D149" s="86"/>
      <c r="E149" s="86"/>
      <c r="F149" s="86"/>
      <c r="G149" s="87"/>
      <c r="H149" s="72">
        <f>H150/H151</f>
        <v>7540.7840952380948</v>
      </c>
    </row>
    <row r="150" spans="1:8">
      <c r="A150" s="44" t="s">
        <v>1</v>
      </c>
      <c r="B150" s="79" t="s">
        <v>131</v>
      </c>
      <c r="C150" s="79"/>
      <c r="D150" s="79"/>
      <c r="E150" s="79"/>
      <c r="F150" s="79"/>
      <c r="G150" s="79"/>
      <c r="H150" s="67">
        <f>H12</f>
        <v>158356.46599999999</v>
      </c>
    </row>
    <row r="151" spans="1:8" ht="15.75" thickBot="1">
      <c r="A151" s="45" t="s">
        <v>132</v>
      </c>
      <c r="B151" s="88" t="s">
        <v>168</v>
      </c>
      <c r="C151" s="78"/>
      <c r="D151" s="78"/>
      <c r="E151" s="78"/>
      <c r="F151" s="78"/>
      <c r="G151" s="81"/>
      <c r="H151" s="47">
        <v>21</v>
      </c>
    </row>
    <row r="153" spans="1:8" ht="15.75" thickBot="1"/>
    <row r="154" spans="1:8" ht="15.75" thickBot="1">
      <c r="A154" s="11" t="s">
        <v>135</v>
      </c>
      <c r="B154" s="12"/>
      <c r="C154" s="13"/>
    </row>
    <row r="155" spans="1:8">
      <c r="A155" s="14" t="s">
        <v>136</v>
      </c>
      <c r="B155" s="15"/>
      <c r="C155" s="16">
        <v>4.6800000000000001E-2</v>
      </c>
    </row>
    <row r="156" spans="1:8">
      <c r="A156" s="17" t="s">
        <v>137</v>
      </c>
      <c r="B156" s="18"/>
      <c r="C156" s="19">
        <v>4.0000000000000001E-3</v>
      </c>
    </row>
    <row r="157" spans="1:8">
      <c r="A157" s="17" t="s">
        <v>138</v>
      </c>
      <c r="B157" s="18"/>
      <c r="C157" s="19">
        <v>4.0000000000000001E-3</v>
      </c>
    </row>
    <row r="158" spans="1:8">
      <c r="A158" s="17" t="s">
        <v>139</v>
      </c>
      <c r="B158" s="18"/>
      <c r="C158" s="19">
        <v>1.2699999999999999E-2</v>
      </c>
    </row>
    <row r="159" spans="1:8">
      <c r="A159" s="17" t="s">
        <v>140</v>
      </c>
      <c r="B159" s="18"/>
      <c r="C159" s="19">
        <v>1.23E-2</v>
      </c>
    </row>
    <row r="160" spans="1:8">
      <c r="A160" s="17" t="s">
        <v>141</v>
      </c>
      <c r="B160" s="18"/>
      <c r="C160" s="19">
        <v>7.3999999999999996E-2</v>
      </c>
    </row>
    <row r="161" spans="1:7">
      <c r="A161" s="17" t="s">
        <v>142</v>
      </c>
      <c r="B161" s="18"/>
      <c r="C161" s="19">
        <v>7.1499999999999994E-2</v>
      </c>
    </row>
    <row r="162" spans="1:7" ht="15.75" thickBot="1">
      <c r="A162" s="20" t="s">
        <v>134</v>
      </c>
      <c r="B162" s="21"/>
      <c r="C162" s="22">
        <v>0.25</v>
      </c>
    </row>
    <row r="163" spans="1:7" ht="15.75" thickBot="1"/>
    <row r="164" spans="1:7" ht="15.75" thickBot="1">
      <c r="A164" s="23" t="s">
        <v>154</v>
      </c>
      <c r="B164" s="24"/>
      <c r="C164" s="24"/>
      <c r="D164" s="24"/>
      <c r="E164" s="24"/>
      <c r="F164" s="24"/>
      <c r="G164" s="25">
        <f>H12</f>
        <v>158356.46599999999</v>
      </c>
    </row>
    <row r="165" spans="1:7" ht="15.75" thickBot="1"/>
    <row r="166" spans="1:7" ht="15.75" thickBot="1">
      <c r="A166" s="26" t="s">
        <v>152</v>
      </c>
      <c r="B166" s="24"/>
      <c r="C166" s="24"/>
      <c r="D166" s="24"/>
      <c r="E166" s="24"/>
      <c r="F166" s="27">
        <v>0.25</v>
      </c>
      <c r="G166" s="25">
        <f>(G164*0.25)</f>
        <v>39589.116499999996</v>
      </c>
    </row>
    <row r="167" spans="1:7" ht="15.75" thickBot="1"/>
    <row r="168" spans="1:7" ht="16.5" thickBot="1">
      <c r="A168" s="28" t="s">
        <v>153</v>
      </c>
      <c r="B168" s="29"/>
      <c r="C168" s="29"/>
      <c r="D168" s="29"/>
      <c r="E168" s="29"/>
      <c r="F168" s="29"/>
      <c r="G168" s="30">
        <f>(G164+G166)/10</f>
        <v>19794.558249999998</v>
      </c>
    </row>
    <row r="169" spans="1:7" ht="15.75" thickBot="1"/>
    <row r="170" spans="1:7" ht="16.5" thickBot="1">
      <c r="A170" s="28" t="s">
        <v>155</v>
      </c>
      <c r="B170" s="29"/>
      <c r="C170" s="29"/>
      <c r="D170" s="29"/>
      <c r="E170" s="29"/>
      <c r="F170" s="29"/>
      <c r="G170" s="30">
        <f>G168/H138</f>
        <v>10.203380541237113</v>
      </c>
    </row>
  </sheetData>
  <mergeCells count="66">
    <mergeCell ref="A148:F148"/>
    <mergeCell ref="B149:G149"/>
    <mergeCell ref="B146:G146"/>
    <mergeCell ref="B150:G150"/>
    <mergeCell ref="B151:G151"/>
    <mergeCell ref="B139:G139"/>
    <mergeCell ref="B140:G140"/>
    <mergeCell ref="B144:G144"/>
    <mergeCell ref="B145:G145"/>
    <mergeCell ref="A142:F142"/>
    <mergeCell ref="B143:G143"/>
    <mergeCell ref="B138:G138"/>
    <mergeCell ref="B132:G132"/>
    <mergeCell ref="B133:G133"/>
    <mergeCell ref="B134:G134"/>
    <mergeCell ref="B135:G135"/>
    <mergeCell ref="B100:G100"/>
    <mergeCell ref="B101:G101"/>
    <mergeCell ref="B102:G102"/>
    <mergeCell ref="B103:G103"/>
    <mergeCell ref="B112:G112"/>
    <mergeCell ref="A105:F105"/>
    <mergeCell ref="A110:F110"/>
    <mergeCell ref="B111:G111"/>
    <mergeCell ref="B89:G89"/>
    <mergeCell ref="B90:G90"/>
    <mergeCell ref="B91:G91"/>
    <mergeCell ref="B92:G92"/>
    <mergeCell ref="B99:G99"/>
    <mergeCell ref="B70:G70"/>
    <mergeCell ref="B71:G71"/>
    <mergeCell ref="B72:G72"/>
    <mergeCell ref="A11:F11"/>
    <mergeCell ref="A17:F17"/>
    <mergeCell ref="A25:F25"/>
    <mergeCell ref="A31:F31"/>
    <mergeCell ref="A37:F37"/>
    <mergeCell ref="B113:G113"/>
    <mergeCell ref="B114:G114"/>
    <mergeCell ref="B115:G115"/>
    <mergeCell ref="A42:F42"/>
    <mergeCell ref="B68:G68"/>
    <mergeCell ref="A74:F74"/>
    <mergeCell ref="A79:F79"/>
    <mergeCell ref="B88:G88"/>
    <mergeCell ref="B52:G52"/>
    <mergeCell ref="B53:G53"/>
    <mergeCell ref="B54:G54"/>
    <mergeCell ref="B55:G55"/>
    <mergeCell ref="B56:G56"/>
    <mergeCell ref="B57:G57"/>
    <mergeCell ref="A59:F59"/>
    <mergeCell ref="B69:G69"/>
    <mergeCell ref="A129:F129"/>
    <mergeCell ref="B130:G130"/>
    <mergeCell ref="A137:F137"/>
    <mergeCell ref="B131:G131"/>
    <mergeCell ref="A117:F117"/>
    <mergeCell ref="B118:G118"/>
    <mergeCell ref="A122:F122"/>
    <mergeCell ref="B119:G119"/>
    <mergeCell ref="B120:G120"/>
    <mergeCell ref="B126:G126"/>
    <mergeCell ref="B127:G127"/>
    <mergeCell ref="A124:F124"/>
    <mergeCell ref="B125:G125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5:I169"/>
  <sheetViews>
    <sheetView topLeftCell="A164" workbookViewId="0">
      <selection activeCell="J130" sqref="J130"/>
    </sheetView>
  </sheetViews>
  <sheetFormatPr defaultRowHeight="15"/>
  <cols>
    <col min="7" max="7" width="31.7109375" customWidth="1"/>
    <col min="8" max="8" width="10.140625" bestFit="1" customWidth="1"/>
  </cols>
  <sheetData>
    <row r="5" spans="1:8">
      <c r="A5" t="s">
        <v>156</v>
      </c>
    </row>
    <row r="6" spans="1:8">
      <c r="A6" t="s">
        <v>157</v>
      </c>
    </row>
    <row r="8" spans="1:8">
      <c r="A8" s="31" t="s">
        <v>159</v>
      </c>
    </row>
    <row r="10" spans="1:8" ht="15.75" thickBot="1">
      <c r="A10" s="32" t="s">
        <v>161</v>
      </c>
    </row>
    <row r="11" spans="1:8">
      <c r="A11" s="75" t="s">
        <v>0</v>
      </c>
      <c r="B11" s="76"/>
      <c r="C11" s="76"/>
      <c r="D11" s="76"/>
      <c r="E11" s="76"/>
      <c r="F11" s="77"/>
      <c r="G11" s="1"/>
      <c r="H11" s="33"/>
    </row>
    <row r="12" spans="1:8">
      <c r="A12" s="2" t="s">
        <v>1</v>
      </c>
      <c r="B12" s="3" t="s">
        <v>162</v>
      </c>
      <c r="C12" s="3"/>
      <c r="D12" s="3"/>
      <c r="E12" s="3"/>
      <c r="F12" s="3"/>
      <c r="G12" s="3"/>
      <c r="H12" s="34">
        <f>((12*H13)+(10*H14))*H15</f>
        <v>154307.19457142858</v>
      </c>
    </row>
    <row r="13" spans="1:8">
      <c r="A13" s="2" t="s">
        <v>3</v>
      </c>
      <c r="B13" s="3" t="s">
        <v>163</v>
      </c>
      <c r="C13" s="3"/>
      <c r="D13" s="3"/>
      <c r="E13" s="3"/>
      <c r="F13" s="3"/>
      <c r="G13" s="3"/>
      <c r="H13" s="61">
        <f>H106</f>
        <v>5.513309247967479</v>
      </c>
    </row>
    <row r="14" spans="1:8">
      <c r="A14" s="2" t="s">
        <v>5</v>
      </c>
      <c r="B14" s="3" t="s">
        <v>164</v>
      </c>
      <c r="C14" s="3"/>
      <c r="D14" s="3"/>
      <c r="E14" s="3"/>
      <c r="F14" s="3"/>
      <c r="G14" s="3"/>
      <c r="H14" s="61">
        <f>H111</f>
        <v>2.7930041811846689</v>
      </c>
    </row>
    <row r="15" spans="1:8" ht="15.75" thickBot="1">
      <c r="A15" s="4" t="s">
        <v>7</v>
      </c>
      <c r="B15" s="5" t="s">
        <v>165</v>
      </c>
      <c r="C15" s="5"/>
      <c r="D15" s="5"/>
      <c r="E15" s="5"/>
      <c r="F15" s="5"/>
      <c r="G15" s="5"/>
      <c r="H15" s="36">
        <v>1640</v>
      </c>
    </row>
    <row r="16" spans="1:8" ht="15.75" thickBot="1"/>
    <row r="17" spans="1:8">
      <c r="A17" s="75" t="s">
        <v>17</v>
      </c>
      <c r="B17" s="76"/>
      <c r="C17" s="76"/>
      <c r="D17" s="76"/>
      <c r="E17" s="76"/>
      <c r="F17" s="77"/>
      <c r="G17" s="9"/>
      <c r="H17" s="33"/>
    </row>
    <row r="18" spans="1:8">
      <c r="A18" s="2" t="s">
        <v>9</v>
      </c>
      <c r="B18" s="3" t="s">
        <v>10</v>
      </c>
      <c r="C18" s="3"/>
      <c r="D18" s="3"/>
      <c r="E18" s="3"/>
      <c r="F18" s="3"/>
      <c r="G18" s="6"/>
      <c r="H18" s="34">
        <f>H19+H20+H21+H22</f>
        <v>9041.827166666666</v>
      </c>
    </row>
    <row r="19" spans="1:8">
      <c r="A19" s="2" t="s">
        <v>11</v>
      </c>
      <c r="B19" s="3" t="s">
        <v>12</v>
      </c>
      <c r="C19" s="3"/>
      <c r="D19" s="3"/>
      <c r="E19" s="3"/>
      <c r="F19" s="3"/>
      <c r="G19" s="6"/>
      <c r="H19" s="61">
        <f>H26</f>
        <v>5897.4780000000001</v>
      </c>
    </row>
    <row r="20" spans="1:8">
      <c r="A20" s="2" t="s">
        <v>13</v>
      </c>
      <c r="B20" s="3" t="s">
        <v>14</v>
      </c>
      <c r="C20" s="3"/>
      <c r="D20" s="3"/>
      <c r="E20" s="3"/>
      <c r="F20" s="3"/>
      <c r="G20" s="6"/>
      <c r="H20" s="61">
        <f>H52</f>
        <v>407.89083333333332</v>
      </c>
    </row>
    <row r="21" spans="1:8">
      <c r="A21" s="3" t="s">
        <v>15</v>
      </c>
      <c r="B21" s="3" t="s">
        <v>16</v>
      </c>
      <c r="C21" s="3"/>
      <c r="D21" s="3"/>
      <c r="E21" s="3"/>
      <c r="F21" s="3"/>
      <c r="G21" s="3"/>
      <c r="H21" s="61">
        <f>H60</f>
        <v>0</v>
      </c>
    </row>
    <row r="22" spans="1:8">
      <c r="A22" s="38" t="s">
        <v>18</v>
      </c>
      <c r="B22" s="8" t="s">
        <v>20</v>
      </c>
      <c r="C22" s="3"/>
      <c r="D22" s="3"/>
      <c r="E22" s="3"/>
      <c r="F22" s="3"/>
      <c r="G22" s="6"/>
      <c r="H22" s="61">
        <f>H75</f>
        <v>2736.4583333333335</v>
      </c>
    </row>
    <row r="23" spans="1:8" ht="15.75" thickBot="1">
      <c r="A23" s="4" t="s">
        <v>19</v>
      </c>
      <c r="B23" s="5" t="s">
        <v>21</v>
      </c>
      <c r="C23" s="5"/>
      <c r="D23" s="5"/>
      <c r="E23" s="5"/>
      <c r="F23" s="5"/>
      <c r="G23" s="7"/>
      <c r="H23" s="36">
        <v>1</v>
      </c>
    </row>
    <row r="24" spans="1:8" ht="15.75" thickBot="1"/>
    <row r="25" spans="1:8">
      <c r="A25" s="75" t="s">
        <v>22</v>
      </c>
      <c r="B25" s="76"/>
      <c r="C25" s="76"/>
      <c r="D25" s="76"/>
      <c r="E25" s="76"/>
      <c r="F25" s="77"/>
      <c r="G25" s="1"/>
      <c r="H25" s="33"/>
    </row>
    <row r="26" spans="1:8">
      <c r="A26" s="2" t="s">
        <v>11</v>
      </c>
      <c r="B26" s="3" t="s">
        <v>12</v>
      </c>
      <c r="C26" s="3"/>
      <c r="D26" s="3"/>
      <c r="E26" s="3"/>
      <c r="F26" s="3"/>
      <c r="G26" s="3"/>
      <c r="H26" s="34">
        <f>H27+H28+H29</f>
        <v>5897.4780000000001</v>
      </c>
    </row>
    <row r="27" spans="1:8">
      <c r="A27" s="2" t="s">
        <v>23</v>
      </c>
      <c r="B27" s="3" t="s">
        <v>24</v>
      </c>
      <c r="C27" s="3"/>
      <c r="D27" s="3"/>
      <c r="E27" s="3"/>
      <c r="F27" s="3"/>
      <c r="G27" s="3"/>
      <c r="H27" s="61">
        <f>H32</f>
        <v>3308.4</v>
      </c>
    </row>
    <row r="28" spans="1:8">
      <c r="A28" s="2" t="s">
        <v>25</v>
      </c>
      <c r="B28" s="3" t="s">
        <v>26</v>
      </c>
      <c r="C28" s="3"/>
      <c r="D28" s="3"/>
      <c r="E28" s="3"/>
      <c r="F28" s="3"/>
      <c r="G28" s="3"/>
      <c r="H28" s="61">
        <f>H38</f>
        <v>397.00799999999998</v>
      </c>
    </row>
    <row r="29" spans="1:8" ht="15.75" thickBot="1">
      <c r="A29" s="4" t="s">
        <v>27</v>
      </c>
      <c r="B29" s="5" t="s">
        <v>28</v>
      </c>
      <c r="C29" s="5"/>
      <c r="D29" s="5"/>
      <c r="E29" s="5"/>
      <c r="F29" s="5"/>
      <c r="G29" s="5"/>
      <c r="H29" s="36">
        <f>H43</f>
        <v>2192.0700000000002</v>
      </c>
    </row>
    <row r="30" spans="1:8" ht="15.75" thickBot="1"/>
    <row r="31" spans="1:8">
      <c r="A31" s="75" t="s">
        <v>144</v>
      </c>
      <c r="B31" s="76"/>
      <c r="C31" s="76"/>
      <c r="D31" s="76"/>
      <c r="E31" s="76"/>
      <c r="F31" s="77"/>
      <c r="G31" s="1"/>
      <c r="H31" s="33"/>
    </row>
    <row r="32" spans="1:8">
      <c r="A32" s="2" t="s">
        <v>23</v>
      </c>
      <c r="B32" s="3" t="s">
        <v>24</v>
      </c>
      <c r="C32" s="3"/>
      <c r="D32" s="3"/>
      <c r="E32" s="3"/>
      <c r="F32" s="3"/>
      <c r="G32" s="3"/>
      <c r="H32" s="34">
        <f>H33*(H34+H35)</f>
        <v>3308.4</v>
      </c>
    </row>
    <row r="33" spans="1:8">
      <c r="A33" s="2" t="s">
        <v>29</v>
      </c>
      <c r="B33" s="3" t="s">
        <v>30</v>
      </c>
      <c r="C33" s="3"/>
      <c r="D33" s="3"/>
      <c r="E33" s="3"/>
      <c r="F33" s="3"/>
      <c r="G33" s="3"/>
      <c r="H33" s="35">
        <v>1</v>
      </c>
    </row>
    <row r="34" spans="1:8">
      <c r="A34" s="2" t="s">
        <v>31</v>
      </c>
      <c r="B34" s="3" t="s">
        <v>32</v>
      </c>
      <c r="C34" s="3"/>
      <c r="D34" s="3"/>
      <c r="E34" s="3"/>
      <c r="F34" s="3"/>
      <c r="G34" s="3"/>
      <c r="H34" s="35">
        <v>1965.25</v>
      </c>
    </row>
    <row r="35" spans="1:8" ht="15.75" thickBot="1">
      <c r="A35" s="4" t="s">
        <v>33</v>
      </c>
      <c r="B35" s="5" t="s">
        <v>34</v>
      </c>
      <c r="C35" s="5"/>
      <c r="D35" s="5"/>
      <c r="E35" s="5"/>
      <c r="F35" s="5"/>
      <c r="G35" s="5"/>
      <c r="H35" s="36">
        <f>220.11+382.08+510.96+230</f>
        <v>1343.15</v>
      </c>
    </row>
    <row r="36" spans="1:8" ht="15.75" customHeight="1" thickBot="1"/>
    <row r="37" spans="1:8">
      <c r="A37" s="75" t="s">
        <v>35</v>
      </c>
      <c r="B37" s="76"/>
      <c r="C37" s="76"/>
      <c r="D37" s="76"/>
      <c r="E37" s="76"/>
      <c r="F37" s="77"/>
      <c r="G37" s="1"/>
      <c r="H37" s="33"/>
    </row>
    <row r="38" spans="1:8">
      <c r="A38" s="2" t="s">
        <v>36</v>
      </c>
      <c r="B38" s="3" t="s">
        <v>26</v>
      </c>
      <c r="C38" s="3"/>
      <c r="D38" s="3"/>
      <c r="E38" s="3"/>
      <c r="F38" s="3"/>
      <c r="G38" s="3"/>
      <c r="H38" s="34">
        <f>H39*H40</f>
        <v>397.00799999999998</v>
      </c>
    </row>
    <row r="39" spans="1:8">
      <c r="A39" s="3" t="s">
        <v>23</v>
      </c>
      <c r="B39" s="3" t="s">
        <v>37</v>
      </c>
      <c r="C39" s="3"/>
      <c r="D39" s="3"/>
      <c r="E39" s="3"/>
      <c r="F39" s="3"/>
      <c r="G39" s="3"/>
      <c r="H39" s="73">
        <f>H32</f>
        <v>3308.4</v>
      </c>
    </row>
    <row r="40" spans="1:8" ht="15.75" thickBot="1">
      <c r="A40" s="4" t="s">
        <v>38</v>
      </c>
      <c r="B40" s="5" t="s">
        <v>39</v>
      </c>
      <c r="C40" s="5"/>
      <c r="D40" s="5"/>
      <c r="E40" s="5"/>
      <c r="F40" s="5"/>
      <c r="G40" s="7"/>
      <c r="H40" s="36">
        <v>0.12</v>
      </c>
    </row>
    <row r="41" spans="1:8" ht="15.75" customHeight="1" thickBot="1"/>
    <row r="42" spans="1:8">
      <c r="A42" s="75" t="s">
        <v>143</v>
      </c>
      <c r="B42" s="76"/>
      <c r="C42" s="76"/>
      <c r="D42" s="76"/>
      <c r="E42" s="76"/>
      <c r="F42" s="77"/>
      <c r="G42" s="1"/>
      <c r="H42" s="33"/>
    </row>
    <row r="43" spans="1:8">
      <c r="A43" s="2" t="s">
        <v>27</v>
      </c>
      <c r="B43" s="3" t="s">
        <v>28</v>
      </c>
      <c r="C43" s="3"/>
      <c r="D43" s="3"/>
      <c r="E43" s="3"/>
      <c r="F43" s="3"/>
      <c r="G43" s="3"/>
      <c r="H43" s="34">
        <f>H44*(H45+H46)</f>
        <v>2192.0700000000002</v>
      </c>
    </row>
    <row r="44" spans="1:8">
      <c r="A44" s="2" t="s">
        <v>29</v>
      </c>
      <c r="B44" s="3" t="s">
        <v>40</v>
      </c>
      <c r="C44" s="3"/>
      <c r="D44" s="3"/>
      <c r="E44" s="3"/>
      <c r="F44" s="3"/>
      <c r="G44" s="3"/>
      <c r="H44" s="35">
        <v>1</v>
      </c>
    </row>
    <row r="45" spans="1:8">
      <c r="A45" s="2" t="s">
        <v>31</v>
      </c>
      <c r="B45" s="3" t="s">
        <v>41</v>
      </c>
      <c r="C45" s="3"/>
      <c r="D45" s="3"/>
      <c r="E45" s="3"/>
      <c r="F45" s="3"/>
      <c r="G45" s="3"/>
      <c r="H45" s="35">
        <v>1258.75</v>
      </c>
    </row>
    <row r="46" spans="1:8" ht="15.75" thickBot="1">
      <c r="A46" s="4" t="s">
        <v>33</v>
      </c>
      <c r="B46" s="5" t="s">
        <v>34</v>
      </c>
      <c r="C46" s="5"/>
      <c r="D46" s="5"/>
      <c r="E46" s="5"/>
      <c r="F46" s="5"/>
      <c r="G46" s="5"/>
      <c r="H46" s="36">
        <f>140.98+244.72+327.27+220.35</f>
        <v>933.32</v>
      </c>
    </row>
    <row r="47" spans="1:8" ht="15.75" thickBot="1"/>
    <row r="48" spans="1:8">
      <c r="A48" s="39"/>
      <c r="B48" s="1"/>
      <c r="C48" s="1"/>
      <c r="D48" s="1"/>
      <c r="E48" s="1"/>
      <c r="F48" s="1"/>
      <c r="G48" s="1"/>
      <c r="H48" s="40"/>
    </row>
    <row r="49" spans="1:8">
      <c r="A49" s="41"/>
      <c r="B49" s="42"/>
      <c r="C49" s="42"/>
      <c r="D49" s="42"/>
      <c r="E49" s="42"/>
      <c r="F49" s="42"/>
      <c r="G49" s="42"/>
      <c r="H49" s="43"/>
    </row>
    <row r="50" spans="1:8">
      <c r="A50" s="41"/>
      <c r="B50" s="42"/>
      <c r="C50" s="42"/>
      <c r="D50" s="42"/>
      <c r="E50" s="42"/>
      <c r="F50" s="42"/>
      <c r="G50" s="42"/>
      <c r="H50" s="43"/>
    </row>
    <row r="51" spans="1:8">
      <c r="A51" s="41"/>
      <c r="B51" s="42"/>
      <c r="C51" s="42"/>
      <c r="D51" s="42"/>
      <c r="E51" s="42"/>
      <c r="F51" s="42"/>
      <c r="G51" s="42"/>
      <c r="H51" s="43"/>
    </row>
    <row r="52" spans="1:8">
      <c r="A52" s="44" t="s">
        <v>13</v>
      </c>
      <c r="B52" s="85" t="s">
        <v>14</v>
      </c>
      <c r="C52" s="86"/>
      <c r="D52" s="86"/>
      <c r="E52" s="86"/>
      <c r="F52" s="86"/>
      <c r="G52" s="87"/>
      <c r="H52" s="64">
        <f>(H53+H56)/12</f>
        <v>407.89083333333332</v>
      </c>
    </row>
    <row r="53" spans="1:8">
      <c r="A53" s="44" t="s">
        <v>42</v>
      </c>
      <c r="B53" s="79" t="s">
        <v>46</v>
      </c>
      <c r="C53" s="79"/>
      <c r="D53" s="79"/>
      <c r="E53" s="79"/>
      <c r="F53" s="79"/>
      <c r="G53" s="79"/>
      <c r="H53" s="35">
        <v>94.69</v>
      </c>
    </row>
    <row r="54" spans="1:8">
      <c r="A54" s="44" t="s">
        <v>43</v>
      </c>
      <c r="B54" s="79" t="s">
        <v>47</v>
      </c>
      <c r="C54" s="79"/>
      <c r="D54" s="79"/>
      <c r="E54" s="79"/>
      <c r="F54" s="79"/>
      <c r="G54" s="79"/>
      <c r="H54" s="35">
        <v>1</v>
      </c>
    </row>
    <row r="55" spans="1:8">
      <c r="A55" s="44" t="s">
        <v>44</v>
      </c>
      <c r="B55" s="79" t="s">
        <v>48</v>
      </c>
      <c r="C55" s="79"/>
      <c r="D55" s="79"/>
      <c r="E55" s="79"/>
      <c r="F55" s="79"/>
      <c r="G55" s="79"/>
      <c r="H55" s="35">
        <v>0</v>
      </c>
    </row>
    <row r="56" spans="1:8">
      <c r="A56" s="44" t="s">
        <v>45</v>
      </c>
      <c r="B56" s="80" t="s">
        <v>49</v>
      </c>
      <c r="C56" s="80"/>
      <c r="D56" s="80"/>
      <c r="E56" s="80"/>
      <c r="F56" s="80"/>
      <c r="G56" s="80"/>
      <c r="H56" s="35">
        <v>4800</v>
      </c>
    </row>
    <row r="57" spans="1:8" ht="15.75" thickBot="1">
      <c r="A57" s="45" t="s">
        <v>19</v>
      </c>
      <c r="B57" s="88" t="s">
        <v>21</v>
      </c>
      <c r="C57" s="78"/>
      <c r="D57" s="78"/>
      <c r="E57" s="78"/>
      <c r="F57" s="78"/>
      <c r="G57" s="81"/>
      <c r="H57" s="36">
        <v>1</v>
      </c>
    </row>
    <row r="58" spans="1:8" ht="15.75" thickBot="1"/>
    <row r="59" spans="1:8">
      <c r="A59" s="75" t="s">
        <v>50</v>
      </c>
      <c r="B59" s="76"/>
      <c r="C59" s="76"/>
      <c r="D59" s="76"/>
      <c r="E59" s="76"/>
      <c r="F59" s="77"/>
      <c r="G59" s="1"/>
      <c r="H59" s="33"/>
    </row>
    <row r="60" spans="1:8">
      <c r="A60" s="2" t="s">
        <v>15</v>
      </c>
      <c r="B60" s="3" t="s">
        <v>51</v>
      </c>
      <c r="C60" s="3"/>
      <c r="D60" s="3"/>
      <c r="E60" s="3"/>
      <c r="F60" s="3"/>
      <c r="G60" s="3"/>
      <c r="H60" s="37">
        <f>(H62*H61)/12</f>
        <v>0</v>
      </c>
    </row>
    <row r="61" spans="1:8">
      <c r="A61" s="2" t="s">
        <v>52</v>
      </c>
      <c r="B61" s="3" t="s">
        <v>53</v>
      </c>
      <c r="C61" s="3"/>
      <c r="D61" s="3"/>
      <c r="E61" s="3"/>
      <c r="F61" s="3"/>
      <c r="G61" s="3"/>
      <c r="H61" s="35">
        <f>H68</f>
        <v>0</v>
      </c>
    </row>
    <row r="62" spans="1:8" ht="15.75" thickBot="1">
      <c r="A62" s="4" t="s">
        <v>54</v>
      </c>
      <c r="B62" s="5" t="s">
        <v>55</v>
      </c>
      <c r="C62" s="5"/>
      <c r="D62" s="5"/>
      <c r="E62" s="5"/>
      <c r="F62" s="5"/>
      <c r="G62" s="5"/>
      <c r="H62" s="36">
        <v>355000</v>
      </c>
    </row>
    <row r="63" spans="1:8" ht="15.75" thickBot="1"/>
    <row r="64" spans="1:8">
      <c r="A64" s="39"/>
      <c r="B64" s="1"/>
      <c r="C64" s="1"/>
      <c r="D64" s="1"/>
      <c r="E64" s="1"/>
      <c r="F64" s="1"/>
      <c r="G64" s="1"/>
      <c r="H64" s="40"/>
    </row>
    <row r="65" spans="1:9">
      <c r="A65" s="2"/>
      <c r="B65" s="3"/>
      <c r="C65" s="3"/>
      <c r="D65" s="3"/>
      <c r="E65" s="3"/>
      <c r="F65" s="3"/>
      <c r="G65" s="3"/>
      <c r="H65" s="43"/>
    </row>
    <row r="66" spans="1:9">
      <c r="A66" s="2"/>
      <c r="B66" s="3"/>
      <c r="C66" s="3"/>
      <c r="D66" s="3"/>
      <c r="E66" s="3"/>
      <c r="F66" s="3"/>
      <c r="G66" s="3"/>
      <c r="H66" s="43"/>
    </row>
    <row r="67" spans="1:9">
      <c r="A67" s="2"/>
      <c r="B67" s="3"/>
      <c r="C67" s="3"/>
      <c r="D67" s="3"/>
      <c r="E67" s="3"/>
      <c r="F67" s="3"/>
      <c r="G67" s="3"/>
      <c r="H67" s="43"/>
    </row>
    <row r="68" spans="1:9">
      <c r="A68" s="44" t="s">
        <v>56</v>
      </c>
      <c r="B68" s="85" t="s">
        <v>57</v>
      </c>
      <c r="C68" s="86"/>
      <c r="D68" s="86"/>
      <c r="E68" s="86"/>
      <c r="F68" s="86"/>
      <c r="G68" s="87"/>
      <c r="H68" s="37">
        <v>0</v>
      </c>
    </row>
    <row r="69" spans="1:9">
      <c r="A69" s="44" t="s">
        <v>58</v>
      </c>
      <c r="B69" s="79" t="s">
        <v>59</v>
      </c>
      <c r="C69" s="79"/>
      <c r="D69" s="79"/>
      <c r="E69" s="79"/>
      <c r="F69" s="79"/>
      <c r="G69" s="79"/>
      <c r="H69" s="35">
        <v>15</v>
      </c>
    </row>
    <row r="70" spans="1:9">
      <c r="A70" s="44" t="s">
        <v>43</v>
      </c>
      <c r="B70" s="79" t="s">
        <v>62</v>
      </c>
      <c r="C70" s="79"/>
      <c r="D70" s="79"/>
      <c r="E70" s="79"/>
      <c r="F70" s="79"/>
      <c r="G70" s="79"/>
      <c r="H70" s="35">
        <v>1</v>
      </c>
    </row>
    <row r="71" spans="1:9">
      <c r="A71" s="44" t="s">
        <v>60</v>
      </c>
      <c r="B71" s="79" t="s">
        <v>61</v>
      </c>
      <c r="C71" s="79"/>
      <c r="D71" s="79"/>
      <c r="E71" s="79"/>
      <c r="F71" s="79"/>
      <c r="G71" s="79"/>
      <c r="H71" s="35">
        <v>10</v>
      </c>
    </row>
    <row r="72" spans="1:9" ht="15.75" thickBot="1">
      <c r="A72" s="45" t="s">
        <v>63</v>
      </c>
      <c r="B72" s="88" t="s">
        <v>64</v>
      </c>
      <c r="C72" s="78"/>
      <c r="D72" s="78"/>
      <c r="E72" s="78"/>
      <c r="F72" s="78"/>
      <c r="G72" s="81"/>
      <c r="H72" s="36">
        <v>0.15</v>
      </c>
    </row>
    <row r="73" spans="1:9" ht="15.75" thickBot="1"/>
    <row r="74" spans="1:9">
      <c r="A74" s="75" t="s">
        <v>65</v>
      </c>
      <c r="B74" s="76"/>
      <c r="C74" s="76"/>
      <c r="D74" s="76"/>
      <c r="E74" s="76"/>
      <c r="F74" s="77"/>
      <c r="G74" s="9"/>
      <c r="H74" s="33"/>
    </row>
    <row r="75" spans="1:9">
      <c r="A75" s="2" t="s">
        <v>18</v>
      </c>
      <c r="B75" s="3" t="s">
        <v>66</v>
      </c>
      <c r="C75" s="3"/>
      <c r="D75" s="3"/>
      <c r="E75" s="3"/>
      <c r="F75" s="3"/>
      <c r="G75" s="6"/>
      <c r="H75" s="64">
        <f>(H76*H77)/12</f>
        <v>2736.4583333333335</v>
      </c>
    </row>
    <row r="76" spans="1:9">
      <c r="A76" s="2" t="s">
        <v>67</v>
      </c>
      <c r="B76" s="3" t="s">
        <v>68</v>
      </c>
      <c r="C76" s="3"/>
      <c r="D76" s="3"/>
      <c r="E76" s="3"/>
      <c r="F76" s="3"/>
      <c r="G76" s="6"/>
      <c r="H76" s="61">
        <f>H80</f>
        <v>9.2499999999999999E-2</v>
      </c>
    </row>
    <row r="77" spans="1:9" ht="15.75" thickBot="1">
      <c r="A77" s="4" t="s">
        <v>54</v>
      </c>
      <c r="B77" s="5" t="s">
        <v>69</v>
      </c>
      <c r="C77" s="5"/>
      <c r="D77" s="5"/>
      <c r="E77" s="5"/>
      <c r="F77" s="5"/>
      <c r="G77" s="7"/>
      <c r="H77" s="36">
        <v>355000</v>
      </c>
    </row>
    <row r="78" spans="1:9" ht="15.75" thickBot="1"/>
    <row r="79" spans="1:9">
      <c r="A79" s="75" t="s">
        <v>70</v>
      </c>
      <c r="B79" s="76"/>
      <c r="C79" s="76"/>
      <c r="D79" s="76"/>
      <c r="E79" s="76"/>
      <c r="F79" s="77"/>
      <c r="G79" s="9"/>
      <c r="H79" s="33"/>
    </row>
    <row r="80" spans="1:9">
      <c r="A80" s="2" t="s">
        <v>71</v>
      </c>
      <c r="B80" s="3" t="s">
        <v>72</v>
      </c>
      <c r="C80" s="3"/>
      <c r="D80" s="3"/>
      <c r="E80" s="3"/>
      <c r="F80" s="3"/>
      <c r="G80" s="6"/>
      <c r="H80" s="37">
        <v>9.2499999999999999E-2</v>
      </c>
      <c r="I80" t="s">
        <v>150</v>
      </c>
    </row>
    <row r="81" spans="1:8" ht="15.75" thickBot="1">
      <c r="A81" s="4" t="s">
        <v>73</v>
      </c>
      <c r="B81" s="5" t="s">
        <v>74</v>
      </c>
      <c r="C81" s="5"/>
      <c r="D81" s="5"/>
      <c r="E81" s="5"/>
      <c r="F81" s="5"/>
      <c r="G81" s="7"/>
      <c r="H81" s="36"/>
    </row>
    <row r="82" spans="1:8" ht="15.75" thickBot="1"/>
    <row r="83" spans="1:8">
      <c r="A83" s="39"/>
      <c r="B83" s="1"/>
      <c r="C83" s="1"/>
      <c r="D83" s="1"/>
      <c r="E83" s="1"/>
      <c r="F83" s="1"/>
      <c r="G83" s="1"/>
      <c r="H83" s="40"/>
    </row>
    <row r="84" spans="1:8">
      <c r="A84" s="2"/>
      <c r="B84" s="3"/>
      <c r="C84" s="3"/>
      <c r="D84" s="3"/>
      <c r="E84" s="3"/>
      <c r="F84" s="3"/>
      <c r="G84" s="3"/>
      <c r="H84" s="43"/>
    </row>
    <row r="85" spans="1:8">
      <c r="A85" s="2"/>
      <c r="B85" s="3"/>
      <c r="C85" s="3"/>
      <c r="D85" s="3"/>
      <c r="E85" s="3"/>
      <c r="F85" s="3"/>
      <c r="G85" s="46" t="s">
        <v>147</v>
      </c>
      <c r="H85" s="43"/>
    </row>
    <row r="86" spans="1:8">
      <c r="A86" s="2"/>
      <c r="B86" s="3"/>
      <c r="C86" s="3"/>
      <c r="D86" s="3"/>
      <c r="E86" s="3"/>
      <c r="F86" s="3"/>
      <c r="G86" s="3"/>
      <c r="H86" s="43"/>
    </row>
    <row r="87" spans="1:8">
      <c r="A87" s="2"/>
      <c r="B87" s="3"/>
      <c r="C87" s="3"/>
      <c r="D87" s="3"/>
      <c r="E87" s="3"/>
      <c r="F87" s="3"/>
      <c r="G87" s="3"/>
      <c r="H87" s="43"/>
    </row>
    <row r="88" spans="1:8">
      <c r="A88" s="44" t="s">
        <v>75</v>
      </c>
      <c r="B88" s="85" t="s">
        <v>76</v>
      </c>
      <c r="C88" s="86"/>
      <c r="D88" s="86"/>
      <c r="E88" s="86"/>
      <c r="F88" s="86"/>
      <c r="G88" s="87"/>
      <c r="H88" s="63">
        <f>(1-((H91-(H90-2))/(1+2+3+4+5+6+7+8+9+10))*(1-H92))*H89</f>
        <v>9.6788636363636368E-2</v>
      </c>
    </row>
    <row r="89" spans="1:8">
      <c r="A89" s="44" t="s">
        <v>77</v>
      </c>
      <c r="B89" s="79" t="s">
        <v>78</v>
      </c>
      <c r="C89" s="79"/>
      <c r="D89" s="79"/>
      <c r="E89" s="79"/>
      <c r="F89" s="79"/>
      <c r="G89" s="79"/>
      <c r="H89" s="35">
        <v>9.2499999999999999E-2</v>
      </c>
    </row>
    <row r="90" spans="1:8">
      <c r="A90" s="44" t="s">
        <v>58</v>
      </c>
      <c r="B90" s="79" t="s">
        <v>79</v>
      </c>
      <c r="C90" s="79"/>
      <c r="D90" s="79"/>
      <c r="E90" s="79"/>
      <c r="F90" s="79"/>
      <c r="G90" s="79"/>
      <c r="H90" s="35">
        <v>15</v>
      </c>
    </row>
    <row r="91" spans="1:8">
      <c r="A91" s="44" t="s">
        <v>60</v>
      </c>
      <c r="B91" s="79" t="s">
        <v>61</v>
      </c>
      <c r="C91" s="79"/>
      <c r="D91" s="79"/>
      <c r="E91" s="79"/>
      <c r="F91" s="79"/>
      <c r="G91" s="79"/>
      <c r="H91" s="35">
        <v>10</v>
      </c>
    </row>
    <row r="92" spans="1:8" ht="15.75" thickBot="1">
      <c r="A92" s="45" t="s">
        <v>63</v>
      </c>
      <c r="B92" s="88" t="s">
        <v>64</v>
      </c>
      <c r="C92" s="78"/>
      <c r="D92" s="78"/>
      <c r="E92" s="78"/>
      <c r="F92" s="78"/>
      <c r="G92" s="81"/>
      <c r="H92" s="36">
        <v>0.15</v>
      </c>
    </row>
    <row r="93" spans="1:8" ht="15.75" thickBot="1"/>
    <row r="94" spans="1:8">
      <c r="A94" s="39"/>
      <c r="B94" s="1"/>
      <c r="C94" s="1"/>
      <c r="D94" s="1"/>
      <c r="E94" s="1"/>
      <c r="F94" s="1"/>
      <c r="G94" s="1"/>
      <c r="H94" s="40"/>
    </row>
    <row r="95" spans="1:8">
      <c r="A95" s="2"/>
      <c r="B95" s="3"/>
      <c r="C95" s="3"/>
      <c r="D95" s="3"/>
      <c r="E95" s="3"/>
      <c r="F95" s="3"/>
      <c r="G95" s="3"/>
      <c r="H95" s="43"/>
    </row>
    <row r="96" spans="1:8">
      <c r="A96" s="2"/>
      <c r="B96" s="3"/>
      <c r="C96" s="3"/>
      <c r="D96" s="3"/>
      <c r="E96" s="3"/>
      <c r="F96" s="3"/>
      <c r="G96" s="46" t="s">
        <v>151</v>
      </c>
      <c r="H96" s="43"/>
    </row>
    <row r="97" spans="1:8">
      <c r="A97" s="2"/>
      <c r="B97" s="3"/>
      <c r="C97" s="3"/>
      <c r="D97" s="3"/>
      <c r="E97" s="3"/>
      <c r="F97" s="3"/>
      <c r="G97" s="3"/>
      <c r="H97" s="43"/>
    </row>
    <row r="98" spans="1:8">
      <c r="A98" s="2"/>
      <c r="B98" s="3"/>
      <c r="C98" s="3"/>
      <c r="D98" s="3"/>
      <c r="E98" s="3"/>
      <c r="F98" s="3"/>
      <c r="G98" s="3"/>
      <c r="H98" s="43"/>
    </row>
    <row r="99" spans="1:8">
      <c r="A99" s="44" t="s">
        <v>75</v>
      </c>
      <c r="B99" s="85" t="s">
        <v>76</v>
      </c>
      <c r="C99" s="86"/>
      <c r="D99" s="86"/>
      <c r="E99" s="86"/>
      <c r="F99" s="86"/>
      <c r="G99" s="87"/>
      <c r="H99" s="43"/>
    </row>
    <row r="100" spans="1:8">
      <c r="A100" s="44" t="s">
        <v>77</v>
      </c>
      <c r="B100" s="79" t="s">
        <v>78</v>
      </c>
      <c r="C100" s="79"/>
      <c r="D100" s="79"/>
      <c r="E100" s="79"/>
      <c r="F100" s="79"/>
      <c r="G100" s="79"/>
      <c r="H100" s="55"/>
    </row>
    <row r="101" spans="1:8">
      <c r="A101" s="44" t="s">
        <v>58</v>
      </c>
      <c r="B101" s="79" t="s">
        <v>79</v>
      </c>
      <c r="C101" s="79"/>
      <c r="D101" s="79"/>
      <c r="E101" s="79"/>
      <c r="F101" s="79"/>
      <c r="G101" s="79"/>
      <c r="H101" s="55"/>
    </row>
    <row r="102" spans="1:8">
      <c r="A102" s="44" t="s">
        <v>60</v>
      </c>
      <c r="B102" s="79" t="s">
        <v>61</v>
      </c>
      <c r="C102" s="79"/>
      <c r="D102" s="79"/>
      <c r="E102" s="79"/>
      <c r="F102" s="79"/>
      <c r="G102" s="79"/>
      <c r="H102" s="55"/>
    </row>
    <row r="103" spans="1:8" ht="15.75" thickBot="1">
      <c r="A103" s="45" t="s">
        <v>63</v>
      </c>
      <c r="B103" s="88" t="s">
        <v>64</v>
      </c>
      <c r="C103" s="78"/>
      <c r="D103" s="78"/>
      <c r="E103" s="78"/>
      <c r="F103" s="78"/>
      <c r="G103" s="81"/>
      <c r="H103" s="47"/>
    </row>
    <row r="104" spans="1:8" ht="15.75" thickBot="1"/>
    <row r="105" spans="1:8">
      <c r="A105" s="75" t="s">
        <v>80</v>
      </c>
      <c r="B105" s="76"/>
      <c r="C105" s="76"/>
      <c r="D105" s="76"/>
      <c r="E105" s="76"/>
      <c r="F105" s="77"/>
      <c r="G105" s="1"/>
      <c r="H105" s="54"/>
    </row>
    <row r="106" spans="1:8">
      <c r="A106" s="58" t="s">
        <v>3</v>
      </c>
      <c r="B106" s="10" t="s">
        <v>81</v>
      </c>
      <c r="C106" s="10"/>
      <c r="D106" s="10"/>
      <c r="E106" s="10"/>
      <c r="F106" s="10"/>
      <c r="G106" s="10"/>
      <c r="H106" s="65">
        <f>H107/H108</f>
        <v>5.513309247967479</v>
      </c>
    </row>
    <row r="107" spans="1:8">
      <c r="A107" s="44" t="s">
        <v>9</v>
      </c>
      <c r="B107" s="3" t="s">
        <v>82</v>
      </c>
      <c r="C107" s="3"/>
      <c r="D107" s="3"/>
      <c r="E107" s="3"/>
      <c r="F107" s="3"/>
      <c r="G107" s="3"/>
      <c r="H107" s="67">
        <f>H18</f>
        <v>9041.827166666666</v>
      </c>
    </row>
    <row r="108" spans="1:8" ht="15.75" thickBot="1">
      <c r="A108" s="53" t="s">
        <v>7</v>
      </c>
      <c r="B108" s="5" t="s">
        <v>83</v>
      </c>
      <c r="C108" s="5"/>
      <c r="D108" s="5"/>
      <c r="E108" s="5"/>
      <c r="F108" s="5"/>
      <c r="G108" s="5"/>
      <c r="H108" s="56">
        <f>H15</f>
        <v>1640</v>
      </c>
    </row>
    <row r="109" spans="1:8" ht="15.75" thickBot="1"/>
    <row r="110" spans="1:8">
      <c r="A110" s="75" t="s">
        <v>84</v>
      </c>
      <c r="B110" s="76"/>
      <c r="C110" s="76"/>
      <c r="D110" s="76"/>
      <c r="E110" s="76"/>
      <c r="F110" s="77"/>
      <c r="G110" s="9"/>
      <c r="H110" s="40"/>
    </row>
    <row r="111" spans="1:8">
      <c r="A111" s="44" t="s">
        <v>5</v>
      </c>
      <c r="B111" s="85" t="s">
        <v>85</v>
      </c>
      <c r="C111" s="86"/>
      <c r="D111" s="86"/>
      <c r="E111" s="86"/>
      <c r="F111" s="86"/>
      <c r="G111" s="87"/>
      <c r="H111" s="69">
        <f>H112+H113+H114+H115</f>
        <v>2.7930041811846689</v>
      </c>
    </row>
    <row r="112" spans="1:8">
      <c r="A112" s="44" t="s">
        <v>86</v>
      </c>
      <c r="B112" s="79" t="s">
        <v>87</v>
      </c>
      <c r="C112" s="79"/>
      <c r="D112" s="79"/>
      <c r="E112" s="79"/>
      <c r="F112" s="79"/>
      <c r="G112" s="79"/>
      <c r="H112" s="67">
        <f>H118</f>
        <v>2.1560000000000001</v>
      </c>
    </row>
    <row r="113" spans="1:8">
      <c r="A113" s="44" t="s">
        <v>88</v>
      </c>
      <c r="B113" s="79" t="s">
        <v>89</v>
      </c>
      <c r="C113" s="79"/>
      <c r="D113" s="79"/>
      <c r="E113" s="79"/>
      <c r="F113" s="79"/>
      <c r="G113" s="79"/>
      <c r="H113" s="67">
        <f>H125</f>
        <v>0.21559999999999999</v>
      </c>
    </row>
    <row r="114" spans="1:8">
      <c r="A114" s="44" t="s">
        <v>90</v>
      </c>
      <c r="B114" s="79" t="s">
        <v>91</v>
      </c>
      <c r="C114" s="79"/>
      <c r="D114" s="79"/>
      <c r="E114" s="79"/>
      <c r="F114" s="79"/>
      <c r="G114" s="79"/>
      <c r="H114" s="55">
        <f>H130</f>
        <v>0.22742857142857142</v>
      </c>
    </row>
    <row r="115" spans="1:8" ht="15.75" thickBot="1">
      <c r="A115" s="45" t="s">
        <v>92</v>
      </c>
      <c r="B115" s="88" t="s">
        <v>93</v>
      </c>
      <c r="C115" s="78"/>
      <c r="D115" s="78"/>
      <c r="E115" s="78"/>
      <c r="F115" s="78"/>
      <c r="G115" s="81"/>
      <c r="H115" s="70">
        <f>H143</f>
        <v>0.19397560975609757</v>
      </c>
    </row>
    <row r="116" spans="1:8" ht="15.75" thickBot="1"/>
    <row r="117" spans="1:8">
      <c r="A117" s="75" t="s">
        <v>94</v>
      </c>
      <c r="B117" s="76"/>
      <c r="C117" s="76"/>
      <c r="D117" s="76"/>
      <c r="E117" s="76"/>
      <c r="F117" s="77"/>
      <c r="G117" s="9"/>
      <c r="H117" s="40"/>
    </row>
    <row r="118" spans="1:8">
      <c r="A118" s="44" t="s">
        <v>86</v>
      </c>
      <c r="B118" s="85" t="s">
        <v>95</v>
      </c>
      <c r="C118" s="86"/>
      <c r="D118" s="86"/>
      <c r="E118" s="86"/>
      <c r="F118" s="86"/>
      <c r="G118" s="87"/>
      <c r="H118" s="69">
        <f>H119*H120</f>
        <v>2.1560000000000001</v>
      </c>
    </row>
    <row r="119" spans="1:8">
      <c r="A119" s="44" t="s">
        <v>96</v>
      </c>
      <c r="B119" s="79" t="s">
        <v>98</v>
      </c>
      <c r="C119" s="79"/>
      <c r="D119" s="79"/>
      <c r="E119" s="79"/>
      <c r="F119" s="79"/>
      <c r="G119" s="79"/>
      <c r="H119" s="67">
        <v>0.4</v>
      </c>
    </row>
    <row r="120" spans="1:8" ht="15.75" thickBot="1">
      <c r="A120" s="45" t="s">
        <v>97</v>
      </c>
      <c r="B120" s="88" t="s">
        <v>99</v>
      </c>
      <c r="C120" s="78"/>
      <c r="D120" s="78"/>
      <c r="E120" s="78"/>
      <c r="F120" s="78"/>
      <c r="G120" s="81"/>
      <c r="H120" s="47">
        <v>5.39</v>
      </c>
    </row>
    <row r="121" spans="1:8" ht="15.75" thickBot="1"/>
    <row r="122" spans="1:8" ht="15.75" thickBot="1">
      <c r="A122" s="82" t="s">
        <v>100</v>
      </c>
      <c r="B122" s="83"/>
      <c r="C122" s="83"/>
      <c r="D122" s="83"/>
      <c r="E122" s="83"/>
      <c r="F122" s="91"/>
      <c r="G122" s="57"/>
      <c r="H122" s="51"/>
    </row>
    <row r="123" spans="1:8" ht="15.75" thickBot="1"/>
    <row r="124" spans="1:8">
      <c r="A124" s="75" t="s">
        <v>101</v>
      </c>
      <c r="B124" s="76"/>
      <c r="C124" s="76"/>
      <c r="D124" s="76"/>
      <c r="E124" s="76"/>
      <c r="F124" s="77"/>
      <c r="G124" s="9"/>
      <c r="H124" s="40"/>
    </row>
    <row r="125" spans="1:8">
      <c r="A125" s="44" t="s">
        <v>88</v>
      </c>
      <c r="B125" s="85" t="s">
        <v>102</v>
      </c>
      <c r="C125" s="86"/>
      <c r="D125" s="86"/>
      <c r="E125" s="86"/>
      <c r="F125" s="86"/>
      <c r="G125" s="87"/>
      <c r="H125" s="69">
        <f>H126*H127</f>
        <v>0.21559999999999999</v>
      </c>
    </row>
    <row r="126" spans="1:8">
      <c r="A126" s="49" t="s">
        <v>103</v>
      </c>
      <c r="B126" s="89" t="s">
        <v>104</v>
      </c>
      <c r="C126" s="79"/>
      <c r="D126" s="79"/>
      <c r="E126" s="79"/>
      <c r="F126" s="79"/>
      <c r="G126" s="90"/>
      <c r="H126" s="43">
        <v>0.04</v>
      </c>
    </row>
    <row r="127" spans="1:8" ht="15.75" thickBot="1">
      <c r="A127" s="45" t="s">
        <v>97</v>
      </c>
      <c r="B127" s="88" t="s">
        <v>99</v>
      </c>
      <c r="C127" s="78"/>
      <c r="D127" s="78"/>
      <c r="E127" s="78"/>
      <c r="F127" s="78"/>
      <c r="G127" s="81"/>
      <c r="H127" s="47">
        <v>5.39</v>
      </c>
    </row>
    <row r="128" spans="1:8" ht="15.75" thickBot="1"/>
    <row r="129" spans="1:8">
      <c r="A129" s="75" t="s">
        <v>145</v>
      </c>
      <c r="B129" s="76"/>
      <c r="C129" s="76"/>
      <c r="D129" s="76"/>
      <c r="E129" s="76"/>
      <c r="F129" s="77"/>
      <c r="G129" s="9"/>
      <c r="H129" s="40"/>
    </row>
    <row r="130" spans="1:8">
      <c r="A130" s="44" t="s">
        <v>90</v>
      </c>
      <c r="B130" s="85" t="s">
        <v>105</v>
      </c>
      <c r="C130" s="86"/>
      <c r="D130" s="86"/>
      <c r="E130" s="86"/>
      <c r="F130" s="86"/>
      <c r="G130" s="87"/>
      <c r="H130" s="48">
        <f>((H131*H132)+(H133*H132*H134))/H135</f>
        <v>0.22742857142857142</v>
      </c>
    </row>
    <row r="131" spans="1:8">
      <c r="A131" s="44" t="s">
        <v>106</v>
      </c>
      <c r="B131" s="79" t="s">
        <v>107</v>
      </c>
      <c r="C131" s="79"/>
      <c r="D131" s="79"/>
      <c r="E131" s="79"/>
      <c r="F131" s="79"/>
      <c r="G131" s="79"/>
      <c r="H131" s="55">
        <v>2730</v>
      </c>
    </row>
    <row r="132" spans="1:8">
      <c r="A132" s="44" t="s">
        <v>108</v>
      </c>
      <c r="B132" s="79" t="s">
        <v>109</v>
      </c>
      <c r="C132" s="79"/>
      <c r="D132" s="79"/>
      <c r="E132" s="79"/>
      <c r="F132" s="79"/>
      <c r="G132" s="79"/>
      <c r="H132" s="55">
        <v>6</v>
      </c>
    </row>
    <row r="133" spans="1:8">
      <c r="A133" s="44" t="s">
        <v>110</v>
      </c>
      <c r="B133" s="79" t="s">
        <v>111</v>
      </c>
      <c r="C133" s="79"/>
      <c r="D133" s="79"/>
      <c r="E133" s="79"/>
      <c r="F133" s="79"/>
      <c r="G133" s="79"/>
      <c r="H133" s="55">
        <v>500</v>
      </c>
    </row>
    <row r="134" spans="1:8">
      <c r="A134" s="52" t="s">
        <v>112</v>
      </c>
      <c r="B134" s="79" t="s">
        <v>113</v>
      </c>
      <c r="C134" s="79"/>
      <c r="D134" s="79"/>
      <c r="E134" s="79"/>
      <c r="F134" s="79"/>
      <c r="G134" s="79"/>
      <c r="H134" s="55">
        <v>2.5</v>
      </c>
    </row>
    <row r="135" spans="1:8" ht="15.75" thickBot="1">
      <c r="A135" s="45" t="s">
        <v>114</v>
      </c>
      <c r="B135" s="88" t="s">
        <v>115</v>
      </c>
      <c r="C135" s="78"/>
      <c r="D135" s="78"/>
      <c r="E135" s="78"/>
      <c r="F135" s="78"/>
      <c r="G135" s="81"/>
      <c r="H135" s="47">
        <v>105000</v>
      </c>
    </row>
    <row r="136" spans="1:8" ht="15.75" thickBot="1"/>
    <row r="137" spans="1:8">
      <c r="A137" s="75" t="s">
        <v>116</v>
      </c>
      <c r="B137" s="76"/>
      <c r="C137" s="76"/>
      <c r="D137" s="76"/>
      <c r="E137" s="76"/>
      <c r="F137" s="77"/>
      <c r="G137" s="9"/>
      <c r="H137" s="40"/>
    </row>
    <row r="138" spans="1:8">
      <c r="A138" s="44" t="s">
        <v>117</v>
      </c>
      <c r="B138" s="85" t="s">
        <v>118</v>
      </c>
      <c r="C138" s="86"/>
      <c r="D138" s="86"/>
      <c r="E138" s="86"/>
      <c r="F138" s="86"/>
      <c r="G138" s="87"/>
      <c r="H138" s="48">
        <f>H139/H140</f>
        <v>1640</v>
      </c>
    </row>
    <row r="139" spans="1:8">
      <c r="A139" s="44" t="s">
        <v>7</v>
      </c>
      <c r="B139" s="79" t="s">
        <v>119</v>
      </c>
      <c r="C139" s="79"/>
      <c r="D139" s="79"/>
      <c r="E139" s="79"/>
      <c r="F139" s="79"/>
      <c r="G139" s="79"/>
      <c r="H139" s="55">
        <f>H15</f>
        <v>1640</v>
      </c>
    </row>
    <row r="140" spans="1:8" ht="15.75" thickBot="1">
      <c r="A140" s="45" t="s">
        <v>19</v>
      </c>
      <c r="B140" s="88" t="s">
        <v>120</v>
      </c>
      <c r="C140" s="78"/>
      <c r="D140" s="78"/>
      <c r="E140" s="78"/>
      <c r="F140" s="78"/>
      <c r="G140" s="81"/>
      <c r="H140" s="47">
        <v>1</v>
      </c>
    </row>
    <row r="141" spans="1:8" ht="15.75" thickBot="1"/>
    <row r="142" spans="1:8" ht="15.75" thickBot="1">
      <c r="A142" s="75" t="s">
        <v>121</v>
      </c>
      <c r="B142" s="76"/>
      <c r="C142" s="76"/>
      <c r="D142" s="76"/>
      <c r="E142" s="76"/>
      <c r="F142" s="77"/>
      <c r="G142" s="9"/>
      <c r="H142" s="40"/>
    </row>
    <row r="143" spans="1:8">
      <c r="A143" s="44" t="s">
        <v>92</v>
      </c>
      <c r="B143" s="85" t="s">
        <v>122</v>
      </c>
      <c r="C143" s="86"/>
      <c r="D143" s="86"/>
      <c r="E143" s="86"/>
      <c r="F143" s="86"/>
      <c r="G143" s="86"/>
      <c r="H143" s="74">
        <f>(H144*H145)/H146</f>
        <v>0.19397560975609757</v>
      </c>
    </row>
    <row r="144" spans="1:8">
      <c r="A144" s="49" t="s">
        <v>123</v>
      </c>
      <c r="B144" s="89" t="s">
        <v>124</v>
      </c>
      <c r="C144" s="79"/>
      <c r="D144" s="79"/>
      <c r="E144" s="79"/>
      <c r="F144" s="79"/>
      <c r="G144" s="90"/>
      <c r="H144" s="43">
        <v>3.3E-3</v>
      </c>
    </row>
    <row r="145" spans="1:8">
      <c r="A145" s="49" t="s">
        <v>125</v>
      </c>
      <c r="B145" s="89" t="s">
        <v>126</v>
      </c>
      <c r="C145" s="79"/>
      <c r="D145" s="79"/>
      <c r="E145" s="79"/>
      <c r="F145" s="79"/>
      <c r="G145" s="90"/>
      <c r="H145" s="43">
        <v>96400</v>
      </c>
    </row>
    <row r="146" spans="1:8" ht="15.75" thickBot="1">
      <c r="A146" s="53" t="s">
        <v>117</v>
      </c>
      <c r="B146" s="88" t="s">
        <v>127</v>
      </c>
      <c r="C146" s="78"/>
      <c r="D146" s="78"/>
      <c r="E146" s="78"/>
      <c r="F146" s="78"/>
      <c r="G146" s="78"/>
      <c r="H146" s="56">
        <f>H15</f>
        <v>1640</v>
      </c>
    </row>
    <row r="147" spans="1:8" ht="15.75" thickBot="1"/>
    <row r="148" spans="1:8">
      <c r="A148" s="75" t="s">
        <v>128</v>
      </c>
      <c r="B148" s="76"/>
      <c r="C148" s="76"/>
      <c r="D148" s="76"/>
      <c r="E148" s="76"/>
      <c r="F148" s="77"/>
      <c r="G148" s="9"/>
      <c r="H148" s="40"/>
    </row>
    <row r="149" spans="1:8">
      <c r="A149" s="44" t="s">
        <v>129</v>
      </c>
      <c r="B149" s="85" t="s">
        <v>130</v>
      </c>
      <c r="C149" s="86"/>
      <c r="D149" s="86"/>
      <c r="E149" s="86"/>
      <c r="F149" s="86"/>
      <c r="G149" s="87"/>
      <c r="H149" s="69">
        <f>H150/H151</f>
        <v>3857.6798642857148</v>
      </c>
    </row>
    <row r="150" spans="1:8">
      <c r="A150" s="44" t="s">
        <v>1</v>
      </c>
      <c r="B150" s="79" t="s">
        <v>131</v>
      </c>
      <c r="C150" s="79"/>
      <c r="D150" s="79"/>
      <c r="E150" s="79"/>
      <c r="F150" s="79"/>
      <c r="G150" s="79"/>
      <c r="H150" s="55">
        <f>H12</f>
        <v>154307.19457142858</v>
      </c>
    </row>
    <row r="151" spans="1:8" ht="15.75" thickBot="1">
      <c r="A151" s="45" t="s">
        <v>132</v>
      </c>
      <c r="B151" s="78" t="s">
        <v>133</v>
      </c>
      <c r="C151" s="78"/>
      <c r="D151" s="78"/>
      <c r="E151" s="78"/>
      <c r="F151" s="78"/>
      <c r="G151" s="78"/>
      <c r="H151" s="56">
        <v>40</v>
      </c>
    </row>
    <row r="152" spans="1:8" ht="15.75" thickBot="1"/>
    <row r="153" spans="1:8" ht="15.75" thickBot="1">
      <c r="A153" s="11" t="s">
        <v>135</v>
      </c>
      <c r="B153" s="12"/>
      <c r="C153" s="13"/>
    </row>
    <row r="154" spans="1:8">
      <c r="A154" s="14" t="s">
        <v>136</v>
      </c>
      <c r="B154" s="15"/>
      <c r="C154" s="16">
        <v>4.6800000000000001E-2</v>
      </c>
    </row>
    <row r="155" spans="1:8">
      <c r="A155" s="17" t="s">
        <v>137</v>
      </c>
      <c r="B155" s="18"/>
      <c r="C155" s="19">
        <v>4.0000000000000001E-3</v>
      </c>
    </row>
    <row r="156" spans="1:8">
      <c r="A156" s="17" t="s">
        <v>138</v>
      </c>
      <c r="B156" s="18"/>
      <c r="C156" s="19">
        <v>4.0000000000000001E-3</v>
      </c>
    </row>
    <row r="157" spans="1:8">
      <c r="A157" s="17" t="s">
        <v>139</v>
      </c>
      <c r="B157" s="18"/>
      <c r="C157" s="19">
        <v>1.2699999999999999E-2</v>
      </c>
    </row>
    <row r="158" spans="1:8">
      <c r="A158" s="17" t="s">
        <v>140</v>
      </c>
      <c r="B158" s="18"/>
      <c r="C158" s="19">
        <v>1.23E-2</v>
      </c>
    </row>
    <row r="159" spans="1:8">
      <c r="A159" s="17" t="s">
        <v>141</v>
      </c>
      <c r="B159" s="18"/>
      <c r="C159" s="19">
        <v>7.3999999999999996E-2</v>
      </c>
    </row>
    <row r="160" spans="1:8">
      <c r="A160" s="17" t="s">
        <v>142</v>
      </c>
      <c r="B160" s="18"/>
      <c r="C160" s="19">
        <v>7.1499999999999994E-2</v>
      </c>
    </row>
    <row r="161" spans="1:7" ht="15.75" thickBot="1">
      <c r="A161" s="20" t="s">
        <v>134</v>
      </c>
      <c r="B161" s="21"/>
      <c r="C161" s="22">
        <v>0.25</v>
      </c>
    </row>
    <row r="162" spans="1:7" ht="15.75" thickBot="1"/>
    <row r="163" spans="1:7" ht="15.75" thickBot="1">
      <c r="A163" s="23" t="s">
        <v>154</v>
      </c>
      <c r="B163" s="24"/>
      <c r="C163" s="24"/>
      <c r="D163" s="24"/>
      <c r="E163" s="24"/>
      <c r="F163" s="24"/>
      <c r="G163" s="25">
        <f>H12</f>
        <v>154307.19457142858</v>
      </c>
    </row>
    <row r="164" spans="1:7" ht="15.75" thickBot="1"/>
    <row r="165" spans="1:7" ht="15.75" thickBot="1">
      <c r="A165" s="26" t="s">
        <v>152</v>
      </c>
      <c r="B165" s="24"/>
      <c r="C165" s="24"/>
      <c r="D165" s="24"/>
      <c r="E165" s="24"/>
      <c r="F165" s="27">
        <v>0.25</v>
      </c>
      <c r="G165" s="25">
        <f>(G163*0.25)</f>
        <v>38576.798642857146</v>
      </c>
    </row>
    <row r="166" spans="1:7" ht="15.75" thickBot="1"/>
    <row r="167" spans="1:7" ht="16.5" thickBot="1">
      <c r="A167" s="28" t="s">
        <v>153</v>
      </c>
      <c r="B167" s="29"/>
      <c r="C167" s="29"/>
      <c r="D167" s="29"/>
      <c r="E167" s="29"/>
      <c r="F167" s="29"/>
      <c r="G167" s="30">
        <f>(G163+G165)/10</f>
        <v>19288.399321428573</v>
      </c>
    </row>
    <row r="168" spans="1:7" ht="15.75" thickBot="1"/>
    <row r="169" spans="1:7" ht="16.5" thickBot="1">
      <c r="A169" s="28" t="s">
        <v>155</v>
      </c>
      <c r="B169" s="29"/>
      <c r="C169" s="29"/>
      <c r="D169" s="29"/>
      <c r="E169" s="29"/>
      <c r="F169" s="29"/>
      <c r="G169" s="30">
        <f>G167/H138</f>
        <v>11.761219098432056</v>
      </c>
    </row>
  </sheetData>
  <mergeCells count="66">
    <mergeCell ref="A74:F74"/>
    <mergeCell ref="A79:F79"/>
    <mergeCell ref="B89:G89"/>
    <mergeCell ref="B90:G90"/>
    <mergeCell ref="B91:G91"/>
    <mergeCell ref="B88:G88"/>
    <mergeCell ref="B72:G72"/>
    <mergeCell ref="A59:F59"/>
    <mergeCell ref="B69:G69"/>
    <mergeCell ref="B70:G70"/>
    <mergeCell ref="B71:G71"/>
    <mergeCell ref="B68:G68"/>
    <mergeCell ref="A11:F11"/>
    <mergeCell ref="A17:F17"/>
    <mergeCell ref="A25:F25"/>
    <mergeCell ref="A31:F31"/>
    <mergeCell ref="A37:F37"/>
    <mergeCell ref="B56:G56"/>
    <mergeCell ref="B57:G57"/>
    <mergeCell ref="B53:G53"/>
    <mergeCell ref="A42:F42"/>
    <mergeCell ref="B52:G52"/>
    <mergeCell ref="B54:G54"/>
    <mergeCell ref="B55:G55"/>
    <mergeCell ref="B112:G112"/>
    <mergeCell ref="B113:G113"/>
    <mergeCell ref="B114:G114"/>
    <mergeCell ref="B100:G100"/>
    <mergeCell ref="B101:G101"/>
    <mergeCell ref="B102:G102"/>
    <mergeCell ref="B103:G103"/>
    <mergeCell ref="B115:G115"/>
    <mergeCell ref="B119:G119"/>
    <mergeCell ref="B120:G120"/>
    <mergeCell ref="A117:F117"/>
    <mergeCell ref="B118:G118"/>
    <mergeCell ref="B126:G126"/>
    <mergeCell ref="B127:G127"/>
    <mergeCell ref="A122:F122"/>
    <mergeCell ref="A124:F124"/>
    <mergeCell ref="B125:G125"/>
    <mergeCell ref="B131:G131"/>
    <mergeCell ref="B132:G132"/>
    <mergeCell ref="B133:G133"/>
    <mergeCell ref="A129:F129"/>
    <mergeCell ref="B130:G130"/>
    <mergeCell ref="B134:G134"/>
    <mergeCell ref="B135:G135"/>
    <mergeCell ref="B139:G139"/>
    <mergeCell ref="A137:F137"/>
    <mergeCell ref="B138:G138"/>
    <mergeCell ref="B140:G140"/>
    <mergeCell ref="B144:G144"/>
    <mergeCell ref="B145:G145"/>
    <mergeCell ref="A142:F142"/>
    <mergeCell ref="B143:G143"/>
    <mergeCell ref="B146:G146"/>
    <mergeCell ref="B150:G150"/>
    <mergeCell ref="B151:G151"/>
    <mergeCell ref="A148:F148"/>
    <mergeCell ref="B149:G149"/>
    <mergeCell ref="B99:G99"/>
    <mergeCell ref="A105:F105"/>
    <mergeCell ref="A110:F110"/>
    <mergeCell ref="B111:G111"/>
    <mergeCell ref="B92:G92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5:H169"/>
  <sheetViews>
    <sheetView tabSelected="1" topLeftCell="A110" workbookViewId="0">
      <selection activeCell="L130" sqref="L130"/>
    </sheetView>
  </sheetViews>
  <sheetFormatPr defaultRowHeight="15"/>
  <cols>
    <col min="7" max="7" width="32.42578125" customWidth="1"/>
    <col min="8" max="8" width="10.5703125" bestFit="1" customWidth="1"/>
  </cols>
  <sheetData>
    <row r="5" spans="1:8">
      <c r="A5" t="s">
        <v>156</v>
      </c>
    </row>
    <row r="6" spans="1:8">
      <c r="A6" t="s">
        <v>157</v>
      </c>
    </row>
    <row r="8" spans="1:8">
      <c r="A8" s="31" t="s">
        <v>159</v>
      </c>
    </row>
    <row r="10" spans="1:8" ht="15.75" thickBot="1">
      <c r="A10" s="32" t="s">
        <v>167</v>
      </c>
    </row>
    <row r="11" spans="1:8">
      <c r="A11" s="75" t="s">
        <v>0</v>
      </c>
      <c r="B11" s="76"/>
      <c r="C11" s="76"/>
      <c r="D11" s="76"/>
      <c r="E11" s="76"/>
      <c r="F11" s="77"/>
      <c r="G11" s="1"/>
      <c r="H11" s="33"/>
    </row>
    <row r="12" spans="1:8">
      <c r="A12" s="2" t="s">
        <v>1</v>
      </c>
      <c r="B12" s="3" t="s">
        <v>162</v>
      </c>
      <c r="C12" s="3"/>
      <c r="D12" s="3"/>
      <c r="E12" s="3"/>
      <c r="F12" s="3"/>
      <c r="G12" s="3"/>
      <c r="H12" s="34">
        <f>((12*H13)+(10*H14))*H15</f>
        <v>155346.80599999998</v>
      </c>
    </row>
    <row r="13" spans="1:8">
      <c r="A13" s="2" t="s">
        <v>3</v>
      </c>
      <c r="B13" s="3" t="s">
        <v>163</v>
      </c>
      <c r="C13" s="3"/>
      <c r="D13" s="3"/>
      <c r="E13" s="3"/>
      <c r="F13" s="3"/>
      <c r="G13" s="3"/>
      <c r="H13" s="61">
        <f>H106</f>
        <v>5.38203998015873</v>
      </c>
    </row>
    <row r="14" spans="1:8">
      <c r="A14" s="2" t="s">
        <v>5</v>
      </c>
      <c r="B14" s="3" t="s">
        <v>164</v>
      </c>
      <c r="C14" s="3"/>
      <c r="D14" s="3"/>
      <c r="E14" s="3"/>
      <c r="F14" s="3"/>
      <c r="G14" s="3"/>
      <c r="H14" s="61">
        <f>H111</f>
        <v>2.788385714285714</v>
      </c>
    </row>
    <row r="15" spans="1:8" ht="15.75" thickBot="1">
      <c r="A15" s="4" t="s">
        <v>7</v>
      </c>
      <c r="B15" s="5" t="s">
        <v>165</v>
      </c>
      <c r="C15" s="5"/>
      <c r="D15" s="5"/>
      <c r="E15" s="5"/>
      <c r="F15" s="5"/>
      <c r="G15" s="5"/>
      <c r="H15" s="36">
        <v>1680</v>
      </c>
    </row>
    <row r="16" spans="1:8" ht="15.75" thickBot="1"/>
    <row r="17" spans="1:8">
      <c r="A17" s="75" t="s">
        <v>17</v>
      </c>
      <c r="B17" s="76"/>
      <c r="C17" s="76"/>
      <c r="D17" s="76"/>
      <c r="E17" s="76"/>
      <c r="F17" s="77"/>
      <c r="G17" s="9"/>
      <c r="H17" s="33"/>
    </row>
    <row r="18" spans="1:8">
      <c r="A18" s="2" t="s">
        <v>9</v>
      </c>
      <c r="B18" s="3" t="s">
        <v>10</v>
      </c>
      <c r="C18" s="3"/>
      <c r="D18" s="3"/>
      <c r="E18" s="3"/>
      <c r="F18" s="3"/>
      <c r="G18" s="6"/>
      <c r="H18" s="34">
        <f>H19+H20+H21+H22</f>
        <v>9041.827166666666</v>
      </c>
    </row>
    <row r="19" spans="1:8">
      <c r="A19" s="2" t="s">
        <v>11</v>
      </c>
      <c r="B19" s="3" t="s">
        <v>12</v>
      </c>
      <c r="C19" s="3"/>
      <c r="D19" s="3"/>
      <c r="E19" s="3"/>
      <c r="F19" s="3"/>
      <c r="G19" s="6"/>
      <c r="H19" s="61">
        <f>H26</f>
        <v>5897.4780000000001</v>
      </c>
    </row>
    <row r="20" spans="1:8">
      <c r="A20" s="2" t="s">
        <v>13</v>
      </c>
      <c r="B20" s="3" t="s">
        <v>14</v>
      </c>
      <c r="C20" s="3"/>
      <c r="D20" s="3"/>
      <c r="E20" s="3"/>
      <c r="F20" s="3"/>
      <c r="G20" s="6"/>
      <c r="H20" s="61">
        <f>H52</f>
        <v>407.89083333333332</v>
      </c>
    </row>
    <row r="21" spans="1:8">
      <c r="A21" s="3" t="s">
        <v>15</v>
      </c>
      <c r="B21" s="3" t="s">
        <v>16</v>
      </c>
      <c r="C21" s="3"/>
      <c r="D21" s="3"/>
      <c r="E21" s="3"/>
      <c r="F21" s="3"/>
      <c r="G21" s="3"/>
      <c r="H21" s="61">
        <f>H60</f>
        <v>0</v>
      </c>
    </row>
    <row r="22" spans="1:8">
      <c r="A22" s="38" t="s">
        <v>18</v>
      </c>
      <c r="B22" s="8" t="s">
        <v>20</v>
      </c>
      <c r="C22" s="3"/>
      <c r="D22" s="3"/>
      <c r="E22" s="3"/>
      <c r="F22" s="3"/>
      <c r="G22" s="6"/>
      <c r="H22" s="61">
        <f>H75</f>
        <v>2736.4583333333335</v>
      </c>
    </row>
    <row r="23" spans="1:8" ht="15.75" thickBot="1">
      <c r="A23" s="4" t="s">
        <v>19</v>
      </c>
      <c r="B23" s="5" t="s">
        <v>21</v>
      </c>
      <c r="C23" s="5"/>
      <c r="D23" s="5"/>
      <c r="E23" s="5"/>
      <c r="F23" s="5"/>
      <c r="G23" s="7"/>
      <c r="H23" s="36">
        <v>1</v>
      </c>
    </row>
    <row r="24" spans="1:8" ht="15.75" thickBot="1"/>
    <row r="25" spans="1:8">
      <c r="A25" s="75" t="s">
        <v>22</v>
      </c>
      <c r="B25" s="76"/>
      <c r="C25" s="76"/>
      <c r="D25" s="76"/>
      <c r="E25" s="76"/>
      <c r="F25" s="77"/>
      <c r="G25" s="1"/>
      <c r="H25" s="33"/>
    </row>
    <row r="26" spans="1:8">
      <c r="A26" s="2" t="s">
        <v>11</v>
      </c>
      <c r="B26" s="3" t="s">
        <v>12</v>
      </c>
      <c r="C26" s="3"/>
      <c r="D26" s="3"/>
      <c r="E26" s="3"/>
      <c r="F26" s="3"/>
      <c r="G26" s="3"/>
      <c r="H26" s="34">
        <f>H27+H28+H29</f>
        <v>5897.4780000000001</v>
      </c>
    </row>
    <row r="27" spans="1:8">
      <c r="A27" s="2" t="s">
        <v>23</v>
      </c>
      <c r="B27" s="3" t="s">
        <v>24</v>
      </c>
      <c r="C27" s="3"/>
      <c r="D27" s="3"/>
      <c r="E27" s="3"/>
      <c r="F27" s="3"/>
      <c r="G27" s="3"/>
      <c r="H27" s="61">
        <f>H32</f>
        <v>3308.4</v>
      </c>
    </row>
    <row r="28" spans="1:8">
      <c r="A28" s="2" t="s">
        <v>25</v>
      </c>
      <c r="B28" s="3" t="s">
        <v>26</v>
      </c>
      <c r="C28" s="3"/>
      <c r="D28" s="3"/>
      <c r="E28" s="3"/>
      <c r="F28" s="3"/>
      <c r="G28" s="3"/>
      <c r="H28" s="61">
        <f>H38</f>
        <v>397.00799999999998</v>
      </c>
    </row>
    <row r="29" spans="1:8" ht="15.75" thickBot="1">
      <c r="A29" s="4" t="s">
        <v>27</v>
      </c>
      <c r="B29" s="5" t="s">
        <v>28</v>
      </c>
      <c r="C29" s="5"/>
      <c r="D29" s="5"/>
      <c r="E29" s="5"/>
      <c r="F29" s="5"/>
      <c r="G29" s="5"/>
      <c r="H29" s="36">
        <f>H43</f>
        <v>2192.0700000000002</v>
      </c>
    </row>
    <row r="30" spans="1:8" ht="15.75" thickBot="1"/>
    <row r="31" spans="1:8">
      <c r="A31" s="75" t="s">
        <v>144</v>
      </c>
      <c r="B31" s="76"/>
      <c r="C31" s="76"/>
      <c r="D31" s="76"/>
      <c r="E31" s="76"/>
      <c r="F31" s="77"/>
      <c r="G31" s="1"/>
      <c r="H31" s="33"/>
    </row>
    <row r="32" spans="1:8">
      <c r="A32" s="2" t="s">
        <v>23</v>
      </c>
      <c r="B32" s="3" t="s">
        <v>24</v>
      </c>
      <c r="C32" s="3"/>
      <c r="D32" s="3"/>
      <c r="E32" s="3"/>
      <c r="F32" s="3"/>
      <c r="G32" s="3"/>
      <c r="H32" s="34">
        <f>H33*(H34+H35)</f>
        <v>3308.4</v>
      </c>
    </row>
    <row r="33" spans="1:8">
      <c r="A33" s="2" t="s">
        <v>29</v>
      </c>
      <c r="B33" s="3" t="s">
        <v>30</v>
      </c>
      <c r="C33" s="3"/>
      <c r="D33" s="3"/>
      <c r="E33" s="3"/>
      <c r="F33" s="3"/>
      <c r="G33" s="3"/>
      <c r="H33" s="35">
        <v>1</v>
      </c>
    </row>
    <row r="34" spans="1:8">
      <c r="A34" s="2" t="s">
        <v>31</v>
      </c>
      <c r="B34" s="3" t="s">
        <v>32</v>
      </c>
      <c r="C34" s="3"/>
      <c r="D34" s="3"/>
      <c r="E34" s="3"/>
      <c r="F34" s="3"/>
      <c r="G34" s="3"/>
      <c r="H34" s="35">
        <v>1965.25</v>
      </c>
    </row>
    <row r="35" spans="1:8" ht="15.75" thickBot="1">
      <c r="A35" s="4" t="s">
        <v>33</v>
      </c>
      <c r="B35" s="5" t="s">
        <v>34</v>
      </c>
      <c r="C35" s="5"/>
      <c r="D35" s="5"/>
      <c r="E35" s="5"/>
      <c r="F35" s="5"/>
      <c r="G35" s="5"/>
      <c r="H35" s="36">
        <f>220.11+382.08+510.96+230</f>
        <v>1343.15</v>
      </c>
    </row>
    <row r="36" spans="1:8" ht="15.75" thickBot="1"/>
    <row r="37" spans="1:8">
      <c r="A37" s="75" t="s">
        <v>35</v>
      </c>
      <c r="B37" s="76"/>
      <c r="C37" s="76"/>
      <c r="D37" s="76"/>
      <c r="E37" s="76"/>
      <c r="F37" s="77"/>
      <c r="G37" s="1"/>
      <c r="H37" s="33"/>
    </row>
    <row r="38" spans="1:8">
      <c r="A38" s="2" t="s">
        <v>36</v>
      </c>
      <c r="B38" s="3" t="s">
        <v>26</v>
      </c>
      <c r="C38" s="3"/>
      <c r="D38" s="3"/>
      <c r="E38" s="3"/>
      <c r="F38" s="3"/>
      <c r="G38" s="3"/>
      <c r="H38" s="34">
        <f>H39*H40</f>
        <v>397.00799999999998</v>
      </c>
    </row>
    <row r="39" spans="1:8">
      <c r="A39" s="3" t="s">
        <v>23</v>
      </c>
      <c r="B39" s="3" t="s">
        <v>37</v>
      </c>
      <c r="C39" s="3"/>
      <c r="D39" s="3"/>
      <c r="E39" s="3"/>
      <c r="F39" s="3"/>
      <c r="G39" s="3"/>
      <c r="H39" s="61">
        <f>H32</f>
        <v>3308.4</v>
      </c>
    </row>
    <row r="40" spans="1:8" ht="15.75" thickBot="1">
      <c r="A40" s="4" t="s">
        <v>38</v>
      </c>
      <c r="B40" s="5" t="s">
        <v>39</v>
      </c>
      <c r="C40" s="5"/>
      <c r="D40" s="5"/>
      <c r="E40" s="5"/>
      <c r="F40" s="5"/>
      <c r="G40" s="7"/>
      <c r="H40" s="36">
        <v>0.12</v>
      </c>
    </row>
    <row r="41" spans="1:8" ht="15.75" thickBot="1"/>
    <row r="42" spans="1:8">
      <c r="A42" s="75" t="s">
        <v>143</v>
      </c>
      <c r="B42" s="76"/>
      <c r="C42" s="76"/>
      <c r="D42" s="76"/>
      <c r="E42" s="76"/>
      <c r="F42" s="77"/>
      <c r="G42" s="1"/>
      <c r="H42" s="33"/>
    </row>
    <row r="43" spans="1:8">
      <c r="A43" s="2" t="s">
        <v>27</v>
      </c>
      <c r="B43" s="3" t="s">
        <v>28</v>
      </c>
      <c r="C43" s="3"/>
      <c r="D43" s="3"/>
      <c r="E43" s="3"/>
      <c r="F43" s="3"/>
      <c r="G43" s="3"/>
      <c r="H43" s="34">
        <f>H44*(H45+H46)</f>
        <v>2192.0700000000002</v>
      </c>
    </row>
    <row r="44" spans="1:8">
      <c r="A44" s="2" t="s">
        <v>29</v>
      </c>
      <c r="B44" s="3" t="s">
        <v>40</v>
      </c>
      <c r="C44" s="3"/>
      <c r="D44" s="3"/>
      <c r="E44" s="3"/>
      <c r="F44" s="3"/>
      <c r="G44" s="3"/>
      <c r="H44" s="35">
        <v>1</v>
      </c>
    </row>
    <row r="45" spans="1:8">
      <c r="A45" s="2" t="s">
        <v>31</v>
      </c>
      <c r="B45" s="3" t="s">
        <v>41</v>
      </c>
      <c r="C45" s="3"/>
      <c r="D45" s="3"/>
      <c r="E45" s="3"/>
      <c r="F45" s="3"/>
      <c r="G45" s="3"/>
      <c r="H45" s="35">
        <v>1258.75</v>
      </c>
    </row>
    <row r="46" spans="1:8" ht="15.75" thickBot="1">
      <c r="A46" s="4" t="s">
        <v>33</v>
      </c>
      <c r="B46" s="5" t="s">
        <v>34</v>
      </c>
      <c r="C46" s="5"/>
      <c r="D46" s="5"/>
      <c r="E46" s="5"/>
      <c r="F46" s="5"/>
      <c r="G46" s="5"/>
      <c r="H46" s="36">
        <f>140.98+244.72+327.27+220.35</f>
        <v>933.32</v>
      </c>
    </row>
    <row r="47" spans="1:8" ht="15.75" thickBot="1"/>
    <row r="48" spans="1:8">
      <c r="A48" s="39"/>
      <c r="B48" s="1"/>
      <c r="C48" s="1"/>
      <c r="D48" s="1"/>
      <c r="E48" s="1"/>
      <c r="F48" s="1"/>
      <c r="G48" s="1"/>
      <c r="H48" s="40"/>
    </row>
    <row r="49" spans="1:8">
      <c r="A49" s="41"/>
      <c r="B49" s="42"/>
      <c r="C49" s="42"/>
      <c r="D49" s="42"/>
      <c r="E49" s="42"/>
      <c r="F49" s="42"/>
      <c r="G49" s="42"/>
      <c r="H49" s="43"/>
    </row>
    <row r="50" spans="1:8">
      <c r="A50" s="41"/>
      <c r="B50" s="42"/>
      <c r="C50" s="42"/>
      <c r="D50" s="42"/>
      <c r="E50" s="42"/>
      <c r="F50" s="42"/>
      <c r="G50" s="42"/>
      <c r="H50" s="43"/>
    </row>
    <row r="51" spans="1:8">
      <c r="A51" s="41"/>
      <c r="B51" s="42"/>
      <c r="C51" s="42"/>
      <c r="D51" s="42"/>
      <c r="E51" s="42"/>
      <c r="F51" s="42"/>
      <c r="G51" s="42"/>
      <c r="H51" s="43"/>
    </row>
    <row r="52" spans="1:8">
      <c r="A52" s="44" t="s">
        <v>13</v>
      </c>
      <c r="B52" s="85" t="s">
        <v>14</v>
      </c>
      <c r="C52" s="86"/>
      <c r="D52" s="86"/>
      <c r="E52" s="86"/>
      <c r="F52" s="86"/>
      <c r="G52" s="87"/>
      <c r="H52" s="64">
        <f>(H53+H56)/12</f>
        <v>407.89083333333332</v>
      </c>
    </row>
    <row r="53" spans="1:8">
      <c r="A53" s="44" t="s">
        <v>42</v>
      </c>
      <c r="B53" s="79" t="s">
        <v>46</v>
      </c>
      <c r="C53" s="79"/>
      <c r="D53" s="79"/>
      <c r="E53" s="79"/>
      <c r="F53" s="79"/>
      <c r="G53" s="79"/>
      <c r="H53" s="35">
        <v>94.69</v>
      </c>
    </row>
    <row r="54" spans="1:8">
      <c r="A54" s="44" t="s">
        <v>43</v>
      </c>
      <c r="B54" s="79" t="s">
        <v>47</v>
      </c>
      <c r="C54" s="79"/>
      <c r="D54" s="79"/>
      <c r="E54" s="79"/>
      <c r="F54" s="79"/>
      <c r="G54" s="79"/>
      <c r="H54" s="35">
        <v>1</v>
      </c>
    </row>
    <row r="55" spans="1:8">
      <c r="A55" s="44" t="s">
        <v>44</v>
      </c>
      <c r="B55" s="79" t="s">
        <v>48</v>
      </c>
      <c r="C55" s="79"/>
      <c r="D55" s="79"/>
      <c r="E55" s="79"/>
      <c r="F55" s="79"/>
      <c r="G55" s="79"/>
      <c r="H55" s="35">
        <v>0</v>
      </c>
    </row>
    <row r="56" spans="1:8">
      <c r="A56" s="44" t="s">
        <v>45</v>
      </c>
      <c r="B56" s="80" t="s">
        <v>49</v>
      </c>
      <c r="C56" s="80"/>
      <c r="D56" s="80"/>
      <c r="E56" s="80"/>
      <c r="F56" s="80"/>
      <c r="G56" s="80"/>
      <c r="H56" s="35">
        <v>4800</v>
      </c>
    </row>
    <row r="57" spans="1:8" ht="15.75" thickBot="1">
      <c r="A57" s="45" t="s">
        <v>19</v>
      </c>
      <c r="B57" s="88" t="s">
        <v>21</v>
      </c>
      <c r="C57" s="78"/>
      <c r="D57" s="78"/>
      <c r="E57" s="78"/>
      <c r="F57" s="78"/>
      <c r="G57" s="81"/>
      <c r="H57" s="36">
        <v>1</v>
      </c>
    </row>
    <row r="58" spans="1:8" ht="15.75" thickBot="1"/>
    <row r="59" spans="1:8">
      <c r="A59" s="75" t="s">
        <v>50</v>
      </c>
      <c r="B59" s="76"/>
      <c r="C59" s="76"/>
      <c r="D59" s="76"/>
      <c r="E59" s="76"/>
      <c r="F59" s="77"/>
      <c r="G59" s="1"/>
      <c r="H59" s="33"/>
    </row>
    <row r="60" spans="1:8">
      <c r="A60" s="2" t="s">
        <v>15</v>
      </c>
      <c r="B60" s="3" t="s">
        <v>51</v>
      </c>
      <c r="C60" s="3"/>
      <c r="D60" s="3"/>
      <c r="E60" s="3"/>
      <c r="F60" s="3"/>
      <c r="G60" s="3"/>
      <c r="H60" s="37">
        <f>(H62*H61)/12</f>
        <v>0</v>
      </c>
    </row>
    <row r="61" spans="1:8">
      <c r="A61" s="2" t="s">
        <v>52</v>
      </c>
      <c r="B61" s="3" t="s">
        <v>53</v>
      </c>
      <c r="C61" s="3"/>
      <c r="D61" s="3"/>
      <c r="E61" s="3"/>
      <c r="F61" s="3"/>
      <c r="G61" s="3"/>
      <c r="H61" s="35">
        <f>H68</f>
        <v>0</v>
      </c>
    </row>
    <row r="62" spans="1:8" ht="15.75" thickBot="1">
      <c r="A62" s="4" t="s">
        <v>54</v>
      </c>
      <c r="B62" s="5" t="s">
        <v>55</v>
      </c>
      <c r="C62" s="5"/>
      <c r="D62" s="5"/>
      <c r="E62" s="5"/>
      <c r="F62" s="5"/>
      <c r="G62" s="5"/>
      <c r="H62" s="36">
        <v>355000</v>
      </c>
    </row>
    <row r="63" spans="1:8" ht="15.75" thickBot="1"/>
    <row r="64" spans="1:8">
      <c r="A64" s="39"/>
      <c r="B64" s="1"/>
      <c r="C64" s="1"/>
      <c r="D64" s="1"/>
      <c r="E64" s="1"/>
      <c r="F64" s="1"/>
      <c r="G64" s="1"/>
      <c r="H64" s="40"/>
    </row>
    <row r="65" spans="1:8">
      <c r="A65" s="2"/>
      <c r="B65" s="3"/>
      <c r="C65" s="3"/>
      <c r="D65" s="3"/>
      <c r="E65" s="3"/>
      <c r="F65" s="3"/>
      <c r="G65" s="3"/>
      <c r="H65" s="43"/>
    </row>
    <row r="66" spans="1:8">
      <c r="A66" s="2"/>
      <c r="B66" s="3"/>
      <c r="C66" s="3"/>
      <c r="D66" s="3"/>
      <c r="E66" s="3"/>
      <c r="F66" s="3"/>
      <c r="G66" s="3"/>
      <c r="H66" s="43"/>
    </row>
    <row r="67" spans="1:8">
      <c r="A67" s="2"/>
      <c r="B67" s="3"/>
      <c r="C67" s="3"/>
      <c r="D67" s="3"/>
      <c r="E67" s="3"/>
      <c r="F67" s="3"/>
      <c r="G67" s="3"/>
      <c r="H67" s="43"/>
    </row>
    <row r="68" spans="1:8">
      <c r="A68" s="44" t="s">
        <v>56</v>
      </c>
      <c r="B68" s="85" t="s">
        <v>57</v>
      </c>
      <c r="C68" s="86"/>
      <c r="D68" s="86"/>
      <c r="E68" s="86"/>
      <c r="F68" s="86"/>
      <c r="G68" s="87"/>
      <c r="H68" s="37">
        <v>0</v>
      </c>
    </row>
    <row r="69" spans="1:8">
      <c r="A69" s="44" t="s">
        <v>58</v>
      </c>
      <c r="B69" s="79" t="s">
        <v>59</v>
      </c>
      <c r="C69" s="79"/>
      <c r="D69" s="79"/>
      <c r="E69" s="79"/>
      <c r="F69" s="79"/>
      <c r="G69" s="79"/>
      <c r="H69" s="35">
        <v>15</v>
      </c>
    </row>
    <row r="70" spans="1:8">
      <c r="A70" s="44" t="s">
        <v>43</v>
      </c>
      <c r="B70" s="79" t="s">
        <v>62</v>
      </c>
      <c r="C70" s="79"/>
      <c r="D70" s="79"/>
      <c r="E70" s="79"/>
      <c r="F70" s="79"/>
      <c r="G70" s="79"/>
      <c r="H70" s="35">
        <v>1</v>
      </c>
    </row>
    <row r="71" spans="1:8">
      <c r="A71" s="44" t="s">
        <v>60</v>
      </c>
      <c r="B71" s="79" t="s">
        <v>61</v>
      </c>
      <c r="C71" s="79"/>
      <c r="D71" s="79"/>
      <c r="E71" s="79"/>
      <c r="F71" s="79"/>
      <c r="G71" s="79"/>
      <c r="H71" s="35">
        <v>10</v>
      </c>
    </row>
    <row r="72" spans="1:8" ht="15.75" thickBot="1">
      <c r="A72" s="45" t="s">
        <v>63</v>
      </c>
      <c r="B72" s="88" t="s">
        <v>64</v>
      </c>
      <c r="C72" s="78"/>
      <c r="D72" s="78"/>
      <c r="E72" s="78"/>
      <c r="F72" s="78"/>
      <c r="G72" s="81"/>
      <c r="H72" s="36">
        <v>0.15</v>
      </c>
    </row>
    <row r="73" spans="1:8" ht="15.75" thickBot="1"/>
    <row r="74" spans="1:8">
      <c r="A74" s="75" t="s">
        <v>65</v>
      </c>
      <c r="B74" s="76"/>
      <c r="C74" s="76"/>
      <c r="D74" s="76"/>
      <c r="E74" s="76"/>
      <c r="F74" s="77"/>
      <c r="G74" s="9"/>
      <c r="H74" s="33"/>
    </row>
    <row r="75" spans="1:8">
      <c r="A75" s="2" t="s">
        <v>18</v>
      </c>
      <c r="B75" s="3" t="s">
        <v>66</v>
      </c>
      <c r="C75" s="3"/>
      <c r="D75" s="3"/>
      <c r="E75" s="3"/>
      <c r="F75" s="3"/>
      <c r="G75" s="6"/>
      <c r="H75" s="64">
        <f>(H76*H77)/12</f>
        <v>2736.4583333333335</v>
      </c>
    </row>
    <row r="76" spans="1:8">
      <c r="A76" s="2" t="s">
        <v>67</v>
      </c>
      <c r="B76" s="3" t="s">
        <v>68</v>
      </c>
      <c r="C76" s="3"/>
      <c r="D76" s="3"/>
      <c r="E76" s="3"/>
      <c r="F76" s="3"/>
      <c r="G76" s="6"/>
      <c r="H76" s="61">
        <f>H80</f>
        <v>9.2499999999999999E-2</v>
      </c>
    </row>
    <row r="77" spans="1:8" ht="15.75" thickBot="1">
      <c r="A77" s="4" t="s">
        <v>54</v>
      </c>
      <c r="B77" s="5" t="s">
        <v>69</v>
      </c>
      <c r="C77" s="5"/>
      <c r="D77" s="5"/>
      <c r="E77" s="5"/>
      <c r="F77" s="5"/>
      <c r="G77" s="7"/>
      <c r="H77" s="36">
        <v>355000</v>
      </c>
    </row>
    <row r="78" spans="1:8" ht="15.75" thickBot="1"/>
    <row r="79" spans="1:8">
      <c r="A79" s="75" t="s">
        <v>70</v>
      </c>
      <c r="B79" s="76"/>
      <c r="C79" s="76"/>
      <c r="D79" s="76"/>
      <c r="E79" s="76"/>
      <c r="F79" s="77"/>
      <c r="G79" s="9"/>
      <c r="H79" s="33"/>
    </row>
    <row r="80" spans="1:8">
      <c r="A80" s="2" t="s">
        <v>71</v>
      </c>
      <c r="B80" s="3" t="s">
        <v>72</v>
      </c>
      <c r="C80" s="3"/>
      <c r="D80" s="3"/>
      <c r="E80" s="3"/>
      <c r="F80" s="3"/>
      <c r="G80" s="6"/>
      <c r="H80" s="37">
        <v>9.2499999999999999E-2</v>
      </c>
    </row>
    <row r="81" spans="1:8" ht="15.75" thickBot="1">
      <c r="A81" s="4" t="s">
        <v>73</v>
      </c>
      <c r="B81" s="5" t="s">
        <v>74</v>
      </c>
      <c r="C81" s="5"/>
      <c r="D81" s="5"/>
      <c r="E81" s="5"/>
      <c r="F81" s="5"/>
      <c r="G81" s="7"/>
      <c r="H81" s="36"/>
    </row>
    <row r="82" spans="1:8" ht="15.75" thickBot="1"/>
    <row r="83" spans="1:8">
      <c r="A83" s="39"/>
      <c r="B83" s="1"/>
      <c r="C83" s="1"/>
      <c r="D83" s="1"/>
      <c r="E83" s="1"/>
      <c r="F83" s="1"/>
      <c r="G83" s="1"/>
      <c r="H83" s="40"/>
    </row>
    <row r="84" spans="1:8">
      <c r="A84" s="2"/>
      <c r="B84" s="3"/>
      <c r="C84" s="3"/>
      <c r="D84" s="3"/>
      <c r="E84" s="3"/>
      <c r="F84" s="3"/>
      <c r="G84" s="3"/>
      <c r="H84" s="43"/>
    </row>
    <row r="85" spans="1:8">
      <c r="A85" s="2"/>
      <c r="B85" s="3"/>
      <c r="C85" s="3"/>
      <c r="D85" s="3"/>
      <c r="E85" s="3"/>
      <c r="F85" s="3"/>
      <c r="G85" s="46" t="s">
        <v>147</v>
      </c>
      <c r="H85" s="43"/>
    </row>
    <row r="86" spans="1:8">
      <c r="A86" s="2"/>
      <c r="B86" s="3"/>
      <c r="C86" s="3"/>
      <c r="D86" s="3"/>
      <c r="E86" s="3"/>
      <c r="F86" s="3"/>
      <c r="G86" s="3"/>
      <c r="H86" s="43"/>
    </row>
    <row r="87" spans="1:8">
      <c r="A87" s="2"/>
      <c r="B87" s="3"/>
      <c r="C87" s="3"/>
      <c r="D87" s="3"/>
      <c r="E87" s="3"/>
      <c r="F87" s="3"/>
      <c r="G87" s="3"/>
      <c r="H87" s="43"/>
    </row>
    <row r="88" spans="1:8">
      <c r="A88" s="44" t="s">
        <v>75</v>
      </c>
      <c r="B88" s="85" t="s">
        <v>76</v>
      </c>
      <c r="C88" s="86"/>
      <c r="D88" s="86"/>
      <c r="E88" s="86"/>
      <c r="F88" s="86"/>
      <c r="G88" s="87"/>
      <c r="H88" s="63">
        <f>(1-((H91-(H90-2))/(1+2+3+4+5+6+7+8+9+10))*(1-H92))*H89</f>
        <v>9.6788636363636368E-2</v>
      </c>
    </row>
    <row r="89" spans="1:8">
      <c r="A89" s="44" t="s">
        <v>77</v>
      </c>
      <c r="B89" s="79" t="s">
        <v>78</v>
      </c>
      <c r="C89" s="79"/>
      <c r="D89" s="79"/>
      <c r="E89" s="79"/>
      <c r="F89" s="79"/>
      <c r="G89" s="79"/>
      <c r="H89" s="35">
        <v>9.2499999999999999E-2</v>
      </c>
    </row>
    <row r="90" spans="1:8">
      <c r="A90" s="44" t="s">
        <v>58</v>
      </c>
      <c r="B90" s="79" t="s">
        <v>79</v>
      </c>
      <c r="C90" s="79"/>
      <c r="D90" s="79"/>
      <c r="E90" s="79"/>
      <c r="F90" s="79"/>
      <c r="G90" s="79"/>
      <c r="H90" s="35">
        <v>15</v>
      </c>
    </row>
    <row r="91" spans="1:8">
      <c r="A91" s="44" t="s">
        <v>60</v>
      </c>
      <c r="B91" s="79" t="s">
        <v>61</v>
      </c>
      <c r="C91" s="79"/>
      <c r="D91" s="79"/>
      <c r="E91" s="79"/>
      <c r="F91" s="79"/>
      <c r="G91" s="79"/>
      <c r="H91" s="35">
        <v>10</v>
      </c>
    </row>
    <row r="92" spans="1:8" ht="15.75" thickBot="1">
      <c r="A92" s="45" t="s">
        <v>63</v>
      </c>
      <c r="B92" s="88" t="s">
        <v>64</v>
      </c>
      <c r="C92" s="78"/>
      <c r="D92" s="78"/>
      <c r="E92" s="78"/>
      <c r="F92" s="78"/>
      <c r="G92" s="81"/>
      <c r="H92" s="36">
        <v>0.15</v>
      </c>
    </row>
    <row r="93" spans="1:8" ht="15.75" thickBot="1"/>
    <row r="94" spans="1:8">
      <c r="A94" s="39"/>
      <c r="B94" s="1"/>
      <c r="C94" s="1"/>
      <c r="D94" s="1"/>
      <c r="E94" s="1"/>
      <c r="F94" s="1"/>
      <c r="G94" s="1"/>
      <c r="H94" s="40"/>
    </row>
    <row r="95" spans="1:8">
      <c r="A95" s="2"/>
      <c r="B95" s="3"/>
      <c r="C95" s="3"/>
      <c r="D95" s="3"/>
      <c r="E95" s="3"/>
      <c r="F95" s="3"/>
      <c r="G95" s="3"/>
      <c r="H95" s="43"/>
    </row>
    <row r="96" spans="1:8">
      <c r="A96" s="2"/>
      <c r="B96" s="3"/>
      <c r="C96" s="3"/>
      <c r="D96" s="3"/>
      <c r="E96" s="3"/>
      <c r="F96" s="3"/>
      <c r="G96" s="46" t="s">
        <v>151</v>
      </c>
      <c r="H96" s="43"/>
    </row>
    <row r="97" spans="1:8">
      <c r="A97" s="2"/>
      <c r="B97" s="3"/>
      <c r="C97" s="3"/>
      <c r="D97" s="3"/>
      <c r="E97" s="3"/>
      <c r="F97" s="3"/>
      <c r="G97" s="3"/>
      <c r="H97" s="43"/>
    </row>
    <row r="98" spans="1:8">
      <c r="A98" s="2"/>
      <c r="B98" s="3"/>
      <c r="C98" s="3"/>
      <c r="D98" s="3"/>
      <c r="E98" s="3"/>
      <c r="F98" s="3"/>
      <c r="G98" s="3"/>
      <c r="H98" s="43"/>
    </row>
    <row r="99" spans="1:8">
      <c r="A99" s="44" t="s">
        <v>75</v>
      </c>
      <c r="B99" s="85" t="s">
        <v>76</v>
      </c>
      <c r="C99" s="86"/>
      <c r="D99" s="86"/>
      <c r="E99" s="86"/>
      <c r="F99" s="86"/>
      <c r="G99" s="87"/>
      <c r="H99" s="43"/>
    </row>
    <row r="100" spans="1:8">
      <c r="A100" s="44" t="s">
        <v>77</v>
      </c>
      <c r="B100" s="79" t="s">
        <v>78</v>
      </c>
      <c r="C100" s="79"/>
      <c r="D100" s="79"/>
      <c r="E100" s="79"/>
      <c r="F100" s="79"/>
      <c r="G100" s="79"/>
      <c r="H100" s="55"/>
    </row>
    <row r="101" spans="1:8">
      <c r="A101" s="44" t="s">
        <v>58</v>
      </c>
      <c r="B101" s="79" t="s">
        <v>79</v>
      </c>
      <c r="C101" s="79"/>
      <c r="D101" s="79"/>
      <c r="E101" s="79"/>
      <c r="F101" s="79"/>
      <c r="G101" s="79"/>
      <c r="H101" s="55"/>
    </row>
    <row r="102" spans="1:8">
      <c r="A102" s="44" t="s">
        <v>60</v>
      </c>
      <c r="B102" s="79" t="s">
        <v>61</v>
      </c>
      <c r="C102" s="79"/>
      <c r="D102" s="79"/>
      <c r="E102" s="79"/>
      <c r="F102" s="79"/>
      <c r="G102" s="79"/>
      <c r="H102" s="55"/>
    </row>
    <row r="103" spans="1:8" ht="15.75" thickBot="1">
      <c r="A103" s="45" t="s">
        <v>63</v>
      </c>
      <c r="B103" s="88" t="s">
        <v>64</v>
      </c>
      <c r="C103" s="78"/>
      <c r="D103" s="78"/>
      <c r="E103" s="78"/>
      <c r="F103" s="78"/>
      <c r="G103" s="81"/>
      <c r="H103" s="47"/>
    </row>
    <row r="104" spans="1:8" ht="15.75" thickBot="1"/>
    <row r="105" spans="1:8">
      <c r="A105" s="75" t="s">
        <v>80</v>
      </c>
      <c r="B105" s="76"/>
      <c r="C105" s="76"/>
      <c r="D105" s="76"/>
      <c r="E105" s="76"/>
      <c r="F105" s="77"/>
      <c r="G105" s="1"/>
      <c r="H105" s="54"/>
    </row>
    <row r="106" spans="1:8">
      <c r="A106" s="58" t="s">
        <v>3</v>
      </c>
      <c r="B106" s="10" t="s">
        <v>81</v>
      </c>
      <c r="C106" s="10"/>
      <c r="D106" s="10"/>
      <c r="E106" s="10"/>
      <c r="F106" s="10"/>
      <c r="G106" s="10"/>
      <c r="H106" s="65">
        <f>H107/H108</f>
        <v>5.38203998015873</v>
      </c>
    </row>
    <row r="107" spans="1:8">
      <c r="A107" s="44" t="s">
        <v>9</v>
      </c>
      <c r="B107" s="3" t="s">
        <v>82</v>
      </c>
      <c r="C107" s="3"/>
      <c r="D107" s="3"/>
      <c r="E107" s="3"/>
      <c r="F107" s="3"/>
      <c r="G107" s="3"/>
      <c r="H107" s="67">
        <f>H18</f>
        <v>9041.827166666666</v>
      </c>
    </row>
    <row r="108" spans="1:8" ht="15.75" thickBot="1">
      <c r="A108" s="53" t="s">
        <v>7</v>
      </c>
      <c r="B108" s="5" t="s">
        <v>83</v>
      </c>
      <c r="C108" s="5"/>
      <c r="D108" s="5"/>
      <c r="E108" s="5"/>
      <c r="F108" s="5"/>
      <c r="G108" s="5"/>
      <c r="H108" s="56">
        <f>H15</f>
        <v>1680</v>
      </c>
    </row>
    <row r="109" spans="1:8" ht="15.75" thickBot="1"/>
    <row r="110" spans="1:8">
      <c r="A110" s="75" t="s">
        <v>84</v>
      </c>
      <c r="B110" s="76"/>
      <c r="C110" s="76"/>
      <c r="D110" s="76"/>
      <c r="E110" s="76"/>
      <c r="F110" s="77"/>
      <c r="G110" s="9"/>
      <c r="H110" s="40"/>
    </row>
    <row r="111" spans="1:8">
      <c r="A111" s="44" t="s">
        <v>5</v>
      </c>
      <c r="B111" s="85" t="s">
        <v>85</v>
      </c>
      <c r="C111" s="86"/>
      <c r="D111" s="86"/>
      <c r="E111" s="86"/>
      <c r="F111" s="86"/>
      <c r="G111" s="87"/>
      <c r="H111" s="69">
        <f>H112+H113+H114+H115</f>
        <v>2.788385714285714</v>
      </c>
    </row>
    <row r="112" spans="1:8">
      <c r="A112" s="44" t="s">
        <v>86</v>
      </c>
      <c r="B112" s="79" t="s">
        <v>87</v>
      </c>
      <c r="C112" s="79"/>
      <c r="D112" s="79"/>
      <c r="E112" s="79"/>
      <c r="F112" s="79"/>
      <c r="G112" s="79"/>
      <c r="H112" s="67">
        <f>H118</f>
        <v>2.1560000000000001</v>
      </c>
    </row>
    <row r="113" spans="1:8">
      <c r="A113" s="44" t="s">
        <v>88</v>
      </c>
      <c r="B113" s="79" t="s">
        <v>89</v>
      </c>
      <c r="C113" s="79"/>
      <c r="D113" s="79"/>
      <c r="E113" s="79"/>
      <c r="F113" s="79"/>
      <c r="G113" s="79"/>
      <c r="H113" s="67">
        <f>H125</f>
        <v>0.21559999999999999</v>
      </c>
    </row>
    <row r="114" spans="1:8">
      <c r="A114" s="44" t="s">
        <v>90</v>
      </c>
      <c r="B114" s="79" t="s">
        <v>91</v>
      </c>
      <c r="C114" s="79"/>
      <c r="D114" s="79"/>
      <c r="E114" s="79"/>
      <c r="F114" s="79"/>
      <c r="G114" s="79"/>
      <c r="H114" s="55">
        <f>H130</f>
        <v>0.22742857142857142</v>
      </c>
    </row>
    <row r="115" spans="1:8" ht="15.75" thickBot="1">
      <c r="A115" s="45" t="s">
        <v>92</v>
      </c>
      <c r="B115" s="88" t="s">
        <v>93</v>
      </c>
      <c r="C115" s="78"/>
      <c r="D115" s="78"/>
      <c r="E115" s="78"/>
      <c r="F115" s="78"/>
      <c r="G115" s="81"/>
      <c r="H115" s="70">
        <f>H143</f>
        <v>0.18935714285714286</v>
      </c>
    </row>
    <row r="116" spans="1:8" ht="15.75" thickBot="1"/>
    <row r="117" spans="1:8">
      <c r="A117" s="75" t="s">
        <v>94</v>
      </c>
      <c r="B117" s="76"/>
      <c r="C117" s="76"/>
      <c r="D117" s="76"/>
      <c r="E117" s="76"/>
      <c r="F117" s="77"/>
      <c r="G117" s="9"/>
      <c r="H117" s="40"/>
    </row>
    <row r="118" spans="1:8">
      <c r="A118" s="44" t="s">
        <v>86</v>
      </c>
      <c r="B118" s="85" t="s">
        <v>95</v>
      </c>
      <c r="C118" s="86"/>
      <c r="D118" s="86"/>
      <c r="E118" s="86"/>
      <c r="F118" s="86"/>
      <c r="G118" s="87"/>
      <c r="H118" s="69">
        <f>H119*H120</f>
        <v>2.1560000000000001</v>
      </c>
    </row>
    <row r="119" spans="1:8">
      <c r="A119" s="44" t="s">
        <v>96</v>
      </c>
      <c r="B119" s="79" t="s">
        <v>98</v>
      </c>
      <c r="C119" s="79"/>
      <c r="D119" s="79"/>
      <c r="E119" s="79"/>
      <c r="F119" s="79"/>
      <c r="G119" s="79"/>
      <c r="H119" s="67">
        <v>0.4</v>
      </c>
    </row>
    <row r="120" spans="1:8" ht="15.75" thickBot="1">
      <c r="A120" s="45" t="s">
        <v>97</v>
      </c>
      <c r="B120" s="88" t="s">
        <v>99</v>
      </c>
      <c r="C120" s="78"/>
      <c r="D120" s="78"/>
      <c r="E120" s="78"/>
      <c r="F120" s="78"/>
      <c r="G120" s="81"/>
      <c r="H120" s="47">
        <v>5.39</v>
      </c>
    </row>
    <row r="121" spans="1:8" ht="15.75" thickBot="1"/>
    <row r="122" spans="1:8" ht="15.75" thickBot="1">
      <c r="A122" s="82" t="s">
        <v>100</v>
      </c>
      <c r="B122" s="83"/>
      <c r="C122" s="83"/>
      <c r="D122" s="83"/>
      <c r="E122" s="83"/>
      <c r="F122" s="91"/>
      <c r="G122" s="57"/>
      <c r="H122" s="51"/>
    </row>
    <row r="123" spans="1:8" ht="15.75" thickBot="1"/>
    <row r="124" spans="1:8">
      <c r="A124" s="75" t="s">
        <v>101</v>
      </c>
      <c r="B124" s="76"/>
      <c r="C124" s="76"/>
      <c r="D124" s="76"/>
      <c r="E124" s="76"/>
      <c r="F124" s="77"/>
      <c r="G124" s="9"/>
      <c r="H124" s="40"/>
    </row>
    <row r="125" spans="1:8">
      <c r="A125" s="44" t="s">
        <v>88</v>
      </c>
      <c r="B125" s="85" t="s">
        <v>102</v>
      </c>
      <c r="C125" s="86"/>
      <c r="D125" s="86"/>
      <c r="E125" s="86"/>
      <c r="F125" s="86"/>
      <c r="G125" s="87"/>
      <c r="H125" s="69">
        <f>H126*H127</f>
        <v>0.21559999999999999</v>
      </c>
    </row>
    <row r="126" spans="1:8">
      <c r="A126" s="49" t="s">
        <v>103</v>
      </c>
      <c r="B126" s="89" t="s">
        <v>104</v>
      </c>
      <c r="C126" s="79"/>
      <c r="D126" s="79"/>
      <c r="E126" s="79"/>
      <c r="F126" s="79"/>
      <c r="G126" s="90"/>
      <c r="H126" s="43">
        <v>0.04</v>
      </c>
    </row>
    <row r="127" spans="1:8" ht="15.75" thickBot="1">
      <c r="A127" s="45" t="s">
        <v>97</v>
      </c>
      <c r="B127" s="88" t="s">
        <v>99</v>
      </c>
      <c r="C127" s="78"/>
      <c r="D127" s="78"/>
      <c r="E127" s="78"/>
      <c r="F127" s="78"/>
      <c r="G127" s="81"/>
      <c r="H127" s="47">
        <v>5.39</v>
      </c>
    </row>
    <row r="128" spans="1:8" ht="15.75" thickBot="1"/>
    <row r="129" spans="1:8">
      <c r="A129" s="75" t="s">
        <v>145</v>
      </c>
      <c r="B129" s="76"/>
      <c r="C129" s="76"/>
      <c r="D129" s="76"/>
      <c r="E129" s="76"/>
      <c r="F129" s="77"/>
      <c r="G129" s="9"/>
      <c r="H129" s="40"/>
    </row>
    <row r="130" spans="1:8">
      <c r="A130" s="44" t="s">
        <v>90</v>
      </c>
      <c r="B130" s="85" t="s">
        <v>105</v>
      </c>
      <c r="C130" s="86"/>
      <c r="D130" s="86"/>
      <c r="E130" s="86"/>
      <c r="F130" s="86"/>
      <c r="G130" s="87"/>
      <c r="H130" s="48">
        <f>((H131*H132)+(H133*H132*H134))/H135</f>
        <v>0.22742857142857142</v>
      </c>
    </row>
    <row r="131" spans="1:8">
      <c r="A131" s="44" t="s">
        <v>106</v>
      </c>
      <c r="B131" s="79" t="s">
        <v>107</v>
      </c>
      <c r="C131" s="79"/>
      <c r="D131" s="79"/>
      <c r="E131" s="79"/>
      <c r="F131" s="79"/>
      <c r="G131" s="79"/>
      <c r="H131" s="55">
        <v>2730</v>
      </c>
    </row>
    <row r="132" spans="1:8">
      <c r="A132" s="44" t="s">
        <v>108</v>
      </c>
      <c r="B132" s="79" t="s">
        <v>109</v>
      </c>
      <c r="C132" s="79"/>
      <c r="D132" s="79"/>
      <c r="E132" s="79"/>
      <c r="F132" s="79"/>
      <c r="G132" s="79"/>
      <c r="H132" s="55">
        <v>6</v>
      </c>
    </row>
    <row r="133" spans="1:8">
      <c r="A133" s="44" t="s">
        <v>110</v>
      </c>
      <c r="B133" s="79" t="s">
        <v>111</v>
      </c>
      <c r="C133" s="79"/>
      <c r="D133" s="79"/>
      <c r="E133" s="79"/>
      <c r="F133" s="79"/>
      <c r="G133" s="79"/>
      <c r="H133" s="55">
        <v>500</v>
      </c>
    </row>
    <row r="134" spans="1:8">
      <c r="A134" s="52" t="s">
        <v>112</v>
      </c>
      <c r="B134" s="79" t="s">
        <v>113</v>
      </c>
      <c r="C134" s="79"/>
      <c r="D134" s="79"/>
      <c r="E134" s="79"/>
      <c r="F134" s="79"/>
      <c r="G134" s="79"/>
      <c r="H134" s="55">
        <v>2.5</v>
      </c>
    </row>
    <row r="135" spans="1:8" ht="15.75" thickBot="1">
      <c r="A135" s="45" t="s">
        <v>114</v>
      </c>
      <c r="B135" s="88" t="s">
        <v>115</v>
      </c>
      <c r="C135" s="78"/>
      <c r="D135" s="78"/>
      <c r="E135" s="78"/>
      <c r="F135" s="78"/>
      <c r="G135" s="81"/>
      <c r="H135" s="47">
        <v>105000</v>
      </c>
    </row>
    <row r="136" spans="1:8" ht="15.75" thickBot="1"/>
    <row r="137" spans="1:8">
      <c r="A137" s="75" t="s">
        <v>116</v>
      </c>
      <c r="B137" s="76"/>
      <c r="C137" s="76"/>
      <c r="D137" s="76"/>
      <c r="E137" s="76"/>
      <c r="F137" s="77"/>
      <c r="G137" s="9"/>
      <c r="H137" s="40"/>
    </row>
    <row r="138" spans="1:8">
      <c r="A138" s="44" t="s">
        <v>117</v>
      </c>
      <c r="B138" s="85" t="s">
        <v>118</v>
      </c>
      <c r="C138" s="86"/>
      <c r="D138" s="86"/>
      <c r="E138" s="86"/>
      <c r="F138" s="86"/>
      <c r="G138" s="87"/>
      <c r="H138" s="48">
        <f>H139/H140</f>
        <v>1680</v>
      </c>
    </row>
    <row r="139" spans="1:8">
      <c r="A139" s="44" t="s">
        <v>7</v>
      </c>
      <c r="B139" s="79" t="s">
        <v>119</v>
      </c>
      <c r="C139" s="79"/>
      <c r="D139" s="79"/>
      <c r="E139" s="79"/>
      <c r="F139" s="79"/>
      <c r="G139" s="79"/>
      <c r="H139" s="55">
        <f>H15</f>
        <v>1680</v>
      </c>
    </row>
    <row r="140" spans="1:8" ht="15.75" thickBot="1">
      <c r="A140" s="45" t="s">
        <v>19</v>
      </c>
      <c r="B140" s="88" t="s">
        <v>120</v>
      </c>
      <c r="C140" s="78"/>
      <c r="D140" s="78"/>
      <c r="E140" s="78"/>
      <c r="F140" s="78"/>
      <c r="G140" s="81"/>
      <c r="H140" s="47">
        <v>1</v>
      </c>
    </row>
    <row r="141" spans="1:8" ht="15.75" thickBot="1"/>
    <row r="142" spans="1:8" ht="15.75" thickBot="1">
      <c r="A142" s="75" t="s">
        <v>121</v>
      </c>
      <c r="B142" s="76"/>
      <c r="C142" s="76"/>
      <c r="D142" s="76"/>
      <c r="E142" s="76"/>
      <c r="F142" s="77"/>
      <c r="G142" s="9"/>
      <c r="H142" s="40"/>
    </row>
    <row r="143" spans="1:8">
      <c r="A143" s="44" t="s">
        <v>92</v>
      </c>
      <c r="B143" s="85" t="s">
        <v>122</v>
      </c>
      <c r="C143" s="86"/>
      <c r="D143" s="86"/>
      <c r="E143" s="86"/>
      <c r="F143" s="86"/>
      <c r="G143" s="86"/>
      <c r="H143" s="74">
        <f>(H144*H145)/H146</f>
        <v>0.18935714285714286</v>
      </c>
    </row>
    <row r="144" spans="1:8">
      <c r="A144" s="49" t="s">
        <v>123</v>
      </c>
      <c r="B144" s="89" t="s">
        <v>124</v>
      </c>
      <c r="C144" s="79"/>
      <c r="D144" s="79"/>
      <c r="E144" s="79"/>
      <c r="F144" s="79"/>
      <c r="G144" s="90"/>
      <c r="H144" s="71">
        <v>3.3E-3</v>
      </c>
    </row>
    <row r="145" spans="1:8">
      <c r="A145" s="49" t="s">
        <v>125</v>
      </c>
      <c r="B145" s="89" t="s">
        <v>126</v>
      </c>
      <c r="C145" s="79"/>
      <c r="D145" s="79"/>
      <c r="E145" s="79"/>
      <c r="F145" s="79"/>
      <c r="G145" s="90"/>
      <c r="H145" s="43">
        <v>96400</v>
      </c>
    </row>
    <row r="146" spans="1:8" ht="15.75" thickBot="1">
      <c r="A146" s="53" t="s">
        <v>117</v>
      </c>
      <c r="B146" s="88" t="s">
        <v>127</v>
      </c>
      <c r="C146" s="78"/>
      <c r="D146" s="78"/>
      <c r="E146" s="78"/>
      <c r="F146" s="78"/>
      <c r="G146" s="78"/>
      <c r="H146" s="56">
        <f>H15</f>
        <v>1680</v>
      </c>
    </row>
    <row r="147" spans="1:8" ht="15.75" thickBot="1"/>
    <row r="148" spans="1:8">
      <c r="A148" s="75" t="s">
        <v>128</v>
      </c>
      <c r="B148" s="76"/>
      <c r="C148" s="76"/>
      <c r="D148" s="76"/>
      <c r="E148" s="76"/>
      <c r="F148" s="77"/>
      <c r="G148" s="9"/>
      <c r="H148" s="40"/>
    </row>
    <row r="149" spans="1:8">
      <c r="A149" s="44" t="s">
        <v>129</v>
      </c>
      <c r="B149" s="85" t="s">
        <v>130</v>
      </c>
      <c r="C149" s="86"/>
      <c r="D149" s="86"/>
      <c r="E149" s="86"/>
      <c r="F149" s="86"/>
      <c r="G149" s="87"/>
      <c r="H149" s="69">
        <f>H150/H151</f>
        <v>3788.9464878048775</v>
      </c>
    </row>
    <row r="150" spans="1:8">
      <c r="A150" s="44" t="s">
        <v>1</v>
      </c>
      <c r="B150" s="79" t="s">
        <v>131</v>
      </c>
      <c r="C150" s="79"/>
      <c r="D150" s="79"/>
      <c r="E150" s="79"/>
      <c r="F150" s="79"/>
      <c r="G150" s="79"/>
      <c r="H150" s="55">
        <f>H12</f>
        <v>155346.80599999998</v>
      </c>
    </row>
    <row r="151" spans="1:8" ht="15.75" thickBot="1">
      <c r="A151" s="45" t="s">
        <v>132</v>
      </c>
      <c r="B151" s="78" t="s">
        <v>133</v>
      </c>
      <c r="C151" s="78"/>
      <c r="D151" s="78"/>
      <c r="E151" s="78"/>
      <c r="F151" s="78"/>
      <c r="G151" s="78"/>
      <c r="H151" s="56">
        <v>41</v>
      </c>
    </row>
    <row r="152" spans="1:8" ht="15.75" thickBot="1"/>
    <row r="153" spans="1:8" ht="15.75" thickBot="1">
      <c r="A153" s="11" t="s">
        <v>135</v>
      </c>
      <c r="B153" s="12"/>
      <c r="C153" s="13"/>
    </row>
    <row r="154" spans="1:8">
      <c r="A154" s="14" t="s">
        <v>136</v>
      </c>
      <c r="B154" s="15"/>
      <c r="C154" s="16">
        <v>4.6800000000000001E-2</v>
      </c>
    </row>
    <row r="155" spans="1:8">
      <c r="A155" s="17" t="s">
        <v>137</v>
      </c>
      <c r="B155" s="18"/>
      <c r="C155" s="19">
        <v>4.0000000000000001E-3</v>
      </c>
    </row>
    <row r="156" spans="1:8">
      <c r="A156" s="17" t="s">
        <v>138</v>
      </c>
      <c r="B156" s="18"/>
      <c r="C156" s="19">
        <v>4.0000000000000001E-3</v>
      </c>
    </row>
    <row r="157" spans="1:8">
      <c r="A157" s="17" t="s">
        <v>139</v>
      </c>
      <c r="B157" s="18"/>
      <c r="C157" s="19">
        <v>1.2699999999999999E-2</v>
      </c>
    </row>
    <row r="158" spans="1:8">
      <c r="A158" s="17" t="s">
        <v>140</v>
      </c>
      <c r="B158" s="18"/>
      <c r="C158" s="19">
        <v>1.23E-2</v>
      </c>
    </row>
    <row r="159" spans="1:8">
      <c r="A159" s="17" t="s">
        <v>141</v>
      </c>
      <c r="B159" s="18"/>
      <c r="C159" s="19">
        <v>7.3999999999999996E-2</v>
      </c>
    </row>
    <row r="160" spans="1:8">
      <c r="A160" s="17" t="s">
        <v>142</v>
      </c>
      <c r="B160" s="18"/>
      <c r="C160" s="19">
        <v>7.1499999999999994E-2</v>
      </c>
    </row>
    <row r="161" spans="1:7" ht="15.75" thickBot="1">
      <c r="A161" s="20" t="s">
        <v>134</v>
      </c>
      <c r="B161" s="21"/>
      <c r="C161" s="22">
        <v>0.25</v>
      </c>
    </row>
    <row r="162" spans="1:7" ht="15.75" thickBot="1"/>
    <row r="163" spans="1:7" ht="15.75" thickBot="1">
      <c r="A163" s="23" t="s">
        <v>154</v>
      </c>
      <c r="B163" s="24"/>
      <c r="C163" s="24"/>
      <c r="D163" s="24"/>
      <c r="E163" s="24"/>
      <c r="F163" s="24"/>
      <c r="G163" s="25">
        <f>H12</f>
        <v>155346.80599999998</v>
      </c>
    </row>
    <row r="164" spans="1:7" ht="15.75" thickBot="1"/>
    <row r="165" spans="1:7" ht="15.75" thickBot="1">
      <c r="A165" s="26" t="s">
        <v>152</v>
      </c>
      <c r="B165" s="24"/>
      <c r="C165" s="24"/>
      <c r="D165" s="24"/>
      <c r="E165" s="24"/>
      <c r="F165" s="27">
        <v>0.25</v>
      </c>
      <c r="G165" s="25">
        <f>(G163*0.25)</f>
        <v>38836.701499999996</v>
      </c>
    </row>
    <row r="166" spans="1:7" ht="15.75" thickBot="1"/>
    <row r="167" spans="1:7" ht="16.5" thickBot="1">
      <c r="A167" s="28" t="s">
        <v>153</v>
      </c>
      <c r="B167" s="29"/>
      <c r="C167" s="29"/>
      <c r="D167" s="29"/>
      <c r="E167" s="29"/>
      <c r="F167" s="29"/>
      <c r="G167" s="30">
        <f>(G163+G165)/10</f>
        <v>19418.350749999998</v>
      </c>
    </row>
    <row r="168" spans="1:7" ht="15.75" thickBot="1"/>
    <row r="169" spans="1:7" ht="16.5" thickBot="1">
      <c r="A169" s="28" t="s">
        <v>155</v>
      </c>
      <c r="B169" s="29"/>
      <c r="C169" s="29"/>
      <c r="D169" s="29"/>
      <c r="E169" s="29"/>
      <c r="F169" s="29"/>
      <c r="G169" s="30">
        <f>G167/H138</f>
        <v>11.558542113095237</v>
      </c>
    </row>
  </sheetData>
  <mergeCells count="66">
    <mergeCell ref="A42:F42"/>
    <mergeCell ref="A11:F11"/>
    <mergeCell ref="A17:F17"/>
    <mergeCell ref="A25:F25"/>
    <mergeCell ref="A31:F31"/>
    <mergeCell ref="A37:F37"/>
    <mergeCell ref="B72:G72"/>
    <mergeCell ref="B52:G52"/>
    <mergeCell ref="B53:G53"/>
    <mergeCell ref="B54:G54"/>
    <mergeCell ref="B55:G55"/>
    <mergeCell ref="B56:G56"/>
    <mergeCell ref="B57:G57"/>
    <mergeCell ref="A59:F59"/>
    <mergeCell ref="B68:G68"/>
    <mergeCell ref="B69:G69"/>
    <mergeCell ref="B70:G70"/>
    <mergeCell ref="B71:G71"/>
    <mergeCell ref="B103:G103"/>
    <mergeCell ref="A74:F74"/>
    <mergeCell ref="A79:F79"/>
    <mergeCell ref="B88:G88"/>
    <mergeCell ref="B89:G89"/>
    <mergeCell ref="B90:G90"/>
    <mergeCell ref="B91:G91"/>
    <mergeCell ref="B92:G92"/>
    <mergeCell ref="B99:G99"/>
    <mergeCell ref="B100:G100"/>
    <mergeCell ref="B101:G101"/>
    <mergeCell ref="B102:G102"/>
    <mergeCell ref="A122:F122"/>
    <mergeCell ref="A105:F105"/>
    <mergeCell ref="A110:F110"/>
    <mergeCell ref="B111:G111"/>
    <mergeCell ref="B112:G112"/>
    <mergeCell ref="B113:G113"/>
    <mergeCell ref="B114:G114"/>
    <mergeCell ref="B115:G115"/>
    <mergeCell ref="A117:F117"/>
    <mergeCell ref="B118:G118"/>
    <mergeCell ref="B119:G119"/>
    <mergeCell ref="B120:G120"/>
    <mergeCell ref="A137:F137"/>
    <mergeCell ref="A124:F124"/>
    <mergeCell ref="B125:G125"/>
    <mergeCell ref="B126:G126"/>
    <mergeCell ref="B127:G127"/>
    <mergeCell ref="A129:F129"/>
    <mergeCell ref="B130:G130"/>
    <mergeCell ref="B131:G131"/>
    <mergeCell ref="B132:G132"/>
    <mergeCell ref="B133:G133"/>
    <mergeCell ref="B134:G134"/>
    <mergeCell ref="B135:G135"/>
    <mergeCell ref="B151:G151"/>
    <mergeCell ref="B138:G138"/>
    <mergeCell ref="B139:G139"/>
    <mergeCell ref="B140:G140"/>
    <mergeCell ref="A142:F142"/>
    <mergeCell ref="B143:G143"/>
    <mergeCell ref="B144:G144"/>
    <mergeCell ref="B145:G145"/>
    <mergeCell ref="B146:G146"/>
    <mergeCell ref="A148:F148"/>
    <mergeCell ref="B149:G149"/>
    <mergeCell ref="B150:G150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Itinerário 01</vt:lpstr>
      <vt:lpstr>Itinerário (2)</vt:lpstr>
      <vt:lpstr>Itinerário 3</vt:lpstr>
      <vt:lpstr>Itinerário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User</dc:creator>
  <cp:lastModifiedBy>justina</cp:lastModifiedBy>
  <dcterms:created xsi:type="dcterms:W3CDTF">2021-04-05T11:31:22Z</dcterms:created>
  <dcterms:modified xsi:type="dcterms:W3CDTF">2021-12-13T13:45:53Z</dcterms:modified>
</cp:coreProperties>
</file>